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" sheetId="1" r:id="rId3"/>
  </sheets>
  <definedNames>
    <definedName name="Conditional">Con!$B:$D</definedName>
  </definedNames>
  <calcPr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i/>
      <sz val="7.0"/>
      <color rgb="FFFFFFFF"/>
    </font>
    <font>
      <sz val="7.0"/>
      <color rgb="FFFFFFFF"/>
    </font>
    <font>
      <b/>
      <i/>
      <sz val="7.0"/>
      <color rgb="FF000000"/>
    </font>
    <font>
      <sz val="7.0"/>
      <color rgb="FF000000"/>
    </font>
  </fonts>
  <fills count="5">
    <fill>
      <patternFill patternType="none"/>
    </fill>
    <fill>
      <patternFill patternType="lightGray"/>
    </fill>
    <fill>
      <patternFill patternType="solid">
        <fgColor rgb="FF073763"/>
        <bgColor rgb="FF073763"/>
      </patternFill>
    </fill>
    <fill>
      <patternFill patternType="solid">
        <fgColor rgb="FF38761D"/>
        <bgColor rgb="FF38761D"/>
      </patternFill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vertical="center"/>
    </xf>
    <xf borderId="1" fillId="2" fontId="1" numFmtId="0" xfId="0" applyAlignment="1" applyBorder="1" applyFont="1">
      <alignment horizontal="center" vertical="center"/>
    </xf>
    <xf borderId="1" fillId="2" fontId="1" numFmtId="0" xfId="0" applyAlignment="1" applyBorder="1" applyFont="1">
      <alignment horizontal="center" shrinkToFit="0" vertical="center" wrapText="1"/>
    </xf>
    <xf borderId="0" fillId="3" fontId="1" numFmtId="0" xfId="0" applyAlignment="1" applyFill="1" applyFont="1">
      <alignment horizontal="center" vertical="center"/>
    </xf>
    <xf borderId="1" fillId="3" fontId="1" numFmtId="0" xfId="0" applyAlignment="1" applyBorder="1" applyFont="1">
      <alignment horizontal="center" vertical="center"/>
    </xf>
    <xf borderId="1" fillId="3" fontId="2" numFmtId="0" xfId="0" applyAlignment="1" applyBorder="1" applyFont="1">
      <alignment horizontal="left" shrinkToFit="0" vertical="center" wrapText="1"/>
    </xf>
    <xf borderId="1" fillId="3" fontId="2" numFmtId="0" xfId="0" applyAlignment="1" applyBorder="1" applyFont="1">
      <alignment horizontal="left" vertical="center"/>
    </xf>
    <xf borderId="0" fillId="3" fontId="2" numFmtId="0" xfId="0" applyAlignment="1" applyFont="1">
      <alignment horizontal="left" vertical="center"/>
    </xf>
    <xf borderId="0" fillId="4" fontId="3" numFmtId="0" xfId="0" applyAlignment="1" applyFill="1" applyFont="1">
      <alignment vertical="center"/>
    </xf>
    <xf borderId="1" fillId="4" fontId="3" numFmtId="0" xfId="0" applyAlignment="1" applyBorder="1" applyFont="1">
      <alignment vertical="center"/>
    </xf>
    <xf borderId="1" fillId="4" fontId="4" numFmtId="0" xfId="0" applyAlignment="1" applyBorder="1" applyFont="1">
      <alignment horizontal="left" shrinkToFit="0" vertical="center" wrapText="1"/>
    </xf>
    <xf borderId="1" fillId="4" fontId="4" numFmtId="0" xfId="0" applyAlignment="1" applyBorder="1" applyFont="1">
      <alignment horizontal="left" vertical="center"/>
    </xf>
    <xf borderId="0" fillId="4" fontId="4" numFmtId="0" xfId="0" applyAlignment="1" applyFont="1">
      <alignment horizontal="left" vertical="center"/>
    </xf>
    <xf borderId="0" fillId="4" fontId="4" numFmtId="0" xfId="0" applyAlignment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5.43"/>
    <col customWidth="1" min="2" max="2" width="36.14"/>
    <col customWidth="1" min="3" max="3" width="33.14"/>
    <col customWidth="1" min="4" max="4" width="51.0"/>
    <col customWidth="1" hidden="1" min="5" max="15" width="23.0"/>
  </cols>
  <sheetData>
    <row r="1" ht="19.5" customHeight="1">
      <c r="A1" s="1"/>
      <c r="B1" s="2" t="str">
        <f t="shared" ref="B1:D1" si="1">B2</f>
        <v>Company Name</v>
      </c>
      <c r="C1" s="3" t="str">
        <f t="shared" si="1"/>
        <v>Imported Products</v>
      </c>
      <c r="D1" s="2" t="str">
        <f t="shared" si="1"/>
        <v>Bill of Lading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1.5" customHeight="1">
      <c r="A2" s="4"/>
      <c r="B2" s="5" t="str">
        <f>IFERROR(__xludf.DUMMYFUNCTION("query(importrange(""1oeLYZG_k8owibcssXO-mM82kFofa876hZcj8ZnbRfok"", ""Conditional""), ""select Col2, Col3, Col4 where Col1 = 'Option 4' order by Col2"", 1)"),"Company Name")</f>
        <v>Company Name</v>
      </c>
      <c r="C2" s="6" t="str">
        <f>IFERROR(__xludf.DUMMYFUNCTION("""COMPUTED_VALUE"""),"Imported Products")</f>
        <v>Imported Products</v>
      </c>
      <c r="D2" s="7" t="str">
        <f>IFERROR(__xludf.DUMMYFUNCTION("""COMPUTED_VALUE"""),"Bill of Lading")</f>
        <v>Bill of Lading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ht="17.25" customHeight="1">
      <c r="A3" s="9"/>
      <c r="B3" s="10" t="str">
        <f>IFERROR(__xludf.DUMMYFUNCTION("""COMPUTED_VALUE"""),"A.F. Umerez Enterprises")</f>
        <v>A.F. Umerez Enterprises</v>
      </c>
      <c r="C3" s="11" t="str">
        <f>IFERROR(__xludf.DUMMYFUNCTION("""COMPUTED_VALUE"""),"Portland Cement")</f>
        <v>Portland Cement</v>
      </c>
      <c r="D3" s="12" t="str">
        <f>IFERROR(__xludf.DUMMYFUNCTION("""COMPUTED_VALUE"""),"121800003613834")</f>
        <v>121800003613834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ht="17.25" customHeight="1">
      <c r="A4" s="9"/>
      <c r="B4" s="10" t="str">
        <f>IFERROR(__xludf.DUMMYFUNCTION("""COMPUTED_VALUE"""),"A.F. Umerez Enterprises")</f>
        <v>A.F. Umerez Enterprises</v>
      </c>
      <c r="C4" s="11" t="str">
        <f>IFERROR(__xludf.DUMMYFUNCTION("""COMPUTED_VALUE"""),"Portland Cement")</f>
        <v>Portland Cement</v>
      </c>
      <c r="D4" s="12" t="str">
        <f>IFERROR(__xludf.DUMMYFUNCTION("""COMPUTED_VALUE"""),"to follow (preshipment)")</f>
        <v>to follow (preshipment)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ht="17.25" customHeight="1">
      <c r="A5" s="9"/>
      <c r="B5" s="10" t="str">
        <f>IFERROR(__xludf.DUMMYFUNCTION("""COMPUTED_VALUE"""),"A.F. Umerez Enterprises")</f>
        <v>A.F. Umerez Enterprises</v>
      </c>
      <c r="C5" s="11" t="str">
        <f>IFERROR(__xludf.DUMMYFUNCTION("""COMPUTED_VALUE"""),"Portland Cement")</f>
        <v>Portland Cement</v>
      </c>
      <c r="D5" s="12" t="str">
        <f>IFERROR(__xludf.DUMMYFUNCTION("""COMPUTED_VALUE"""),"to follow (preshipment)")</f>
        <v>to follow (preshipment)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ht="17.25" customHeight="1">
      <c r="A6" s="9"/>
      <c r="B6" s="10" t="str">
        <f>IFERROR(__xludf.DUMMYFUNCTION("""COMPUTED_VALUE"""),"A.F. Umerez Enterprises")</f>
        <v>A.F. Umerez Enterprises</v>
      </c>
      <c r="C6" s="11" t="str">
        <f>IFERROR(__xludf.DUMMYFUNCTION("""COMPUTED_VALUE"""),"Portland Cement")</f>
        <v>Portland Cement</v>
      </c>
      <c r="D6" s="12" t="str">
        <f>IFERROR(__xludf.DUMMYFUNCTION("""COMPUTED_VALUE"""),"121800003775523")</f>
        <v>121800003775523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ht="17.25" customHeight="1">
      <c r="A7" s="9"/>
      <c r="B7" s="10" t="str">
        <f>IFERROR(__xludf.DUMMYFUNCTION("""COMPUTED_VALUE"""),"A.F. Umerez Enterprises")</f>
        <v>A.F. Umerez Enterprises</v>
      </c>
      <c r="C7" s="11" t="str">
        <f>IFERROR(__xludf.DUMMYFUNCTION("""COMPUTED_VALUE"""),"Portland Cement")</f>
        <v>Portland Cement</v>
      </c>
      <c r="D7" s="12" t="str">
        <f>IFERROR(__xludf.DUMMYFUNCTION("""COMPUTED_VALUE"""),"121800003613787")</f>
        <v>121800003613787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ht="17.25" customHeight="1">
      <c r="A8" s="9"/>
      <c r="B8" s="10" t="str">
        <f>IFERROR(__xludf.DUMMYFUNCTION("""COMPUTED_VALUE"""),"A.F. Umerez Enterprises")</f>
        <v>A.F. Umerez Enterprises</v>
      </c>
      <c r="C8" s="11" t="str">
        <f>IFERROR(__xludf.DUMMYFUNCTION("""COMPUTED_VALUE"""),"Blended Cement")</f>
        <v>Blended Cement</v>
      </c>
      <c r="D8" s="12" t="str">
        <f>IFERROR(__xludf.DUMMYFUNCTION("""COMPUTED_VALUE"""),"121800003613787")</f>
        <v>121800003613787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ht="17.25" customHeight="1">
      <c r="A9" s="9"/>
      <c r="B9" s="10" t="str">
        <f>IFERROR(__xludf.DUMMYFUNCTION("""COMPUTED_VALUE"""),"A.F. Umerez Enterprises")</f>
        <v>A.F. Umerez Enterprises</v>
      </c>
      <c r="C9" s="11" t="str">
        <f>IFERROR(__xludf.DUMMYFUNCTION("""COMPUTED_VALUE"""),"Portland Cement")</f>
        <v>Portland Cement</v>
      </c>
      <c r="D9" s="12" t="str">
        <f>IFERROR(__xludf.DUMMYFUNCTION("""COMPUTED_VALUE"""),"121800003613834")</f>
        <v>121800003613834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ht="17.25" customHeight="1">
      <c r="A10" s="9"/>
      <c r="B10" s="10" t="str">
        <f>IFERROR(__xludf.DUMMYFUNCTION("""COMPUTED_VALUE"""),"A.F. Umerez Enterprises")</f>
        <v>A.F. Umerez Enterprises</v>
      </c>
      <c r="C10" s="11" t="str">
        <f>IFERROR(__xludf.DUMMYFUNCTION("""COMPUTED_VALUE"""),"Portland Cement")</f>
        <v>Portland Cement</v>
      </c>
      <c r="D10" s="12" t="str">
        <f>IFERROR(__xludf.DUMMYFUNCTION("""COMPUTED_VALUE"""),"121800003465616")</f>
        <v>121800003465616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ht="17.25" customHeight="1">
      <c r="A11" s="9"/>
      <c r="B11" s="10" t="str">
        <f>IFERROR(__xludf.DUMMYFUNCTION("""COMPUTED_VALUE"""),"A.F. Umerez Enterprises")</f>
        <v>A.F. Umerez Enterprises</v>
      </c>
      <c r="C11" s="11" t="str">
        <f>IFERROR(__xludf.DUMMYFUNCTION("""COMPUTED_VALUE"""),"Blended Cement")</f>
        <v>Blended Cement</v>
      </c>
      <c r="D11" s="12" t="str">
        <f>IFERROR(__xludf.DUMMYFUNCTION("""COMPUTED_VALUE"""),"121800003465616")</f>
        <v>121800003465616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ht="17.25" customHeight="1">
      <c r="A12" s="9"/>
      <c r="B12" s="10" t="str">
        <f>IFERROR(__xludf.DUMMYFUNCTION("""COMPUTED_VALUE"""),"A.F. UMEREZ ENTERPRISES")</f>
        <v>A.F. UMEREZ ENTERPRISES</v>
      </c>
      <c r="C12" s="11" t="str">
        <f>IFERROR(__xludf.DUMMYFUNCTION("""COMPUTED_VALUE"""),"Portland Cement")</f>
        <v>Portland Cement</v>
      </c>
      <c r="D12" s="12" t="str">
        <f>IFERROR(__xludf.DUMMYFUNCTION("""COMPUTED_VALUE"""),"121800003465616")</f>
        <v>121800003465616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ht="17.25" customHeight="1">
      <c r="A13" s="9"/>
      <c r="B13" s="10" t="str">
        <f>IFERROR(__xludf.DUMMYFUNCTION("""COMPUTED_VALUE"""),"A.F. UMEREZ ENTERPRISES")</f>
        <v>A.F. UMEREZ ENTERPRISES</v>
      </c>
      <c r="C13" s="11" t="str">
        <f>IFERROR(__xludf.DUMMYFUNCTION("""COMPUTED_VALUE"""),"Portland Cement")</f>
        <v>Portland Cement</v>
      </c>
      <c r="D13" s="12" t="str">
        <f>IFERROR(__xludf.DUMMYFUNCTION("""COMPUTED_VALUE"""),"121800003355201")</f>
        <v>121800003355201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ht="17.25" customHeight="1">
      <c r="A14" s="9"/>
      <c r="B14" s="10" t="str">
        <f>IFERROR(__xludf.DUMMYFUNCTION("""COMPUTED_VALUE"""),"A.F. UMEREZ ENTERPRISES")</f>
        <v>A.F. UMEREZ ENTERPRISES</v>
      </c>
      <c r="C14" s="11" t="str">
        <f>IFERROR(__xludf.DUMMYFUNCTION("""COMPUTED_VALUE"""),"Blended Cement")</f>
        <v>Blended Cement</v>
      </c>
      <c r="D14" s="12" t="str">
        <f>IFERROR(__xludf.DUMMYFUNCTION("""COMPUTED_VALUE"""),"121800003337426")</f>
        <v>121800003337426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ht="17.25" customHeight="1">
      <c r="A15" s="9"/>
      <c r="B15" s="10" t="str">
        <f>IFERROR(__xludf.DUMMYFUNCTION("""COMPUTED_VALUE"""),"A.F. UMEREZ ENTERPRISES")</f>
        <v>A.F. UMEREZ ENTERPRISES</v>
      </c>
      <c r="C15" s="11" t="str">
        <f>IFERROR(__xludf.DUMMYFUNCTION("""COMPUTED_VALUE"""),"Portland Cement")</f>
        <v>Portland Cement</v>
      </c>
      <c r="D15" s="12" t="str">
        <f>IFERROR(__xludf.DUMMYFUNCTION("""COMPUTED_VALUE"""),"121800003337426")</f>
        <v>121800003337426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ht="17.25" customHeight="1">
      <c r="A16" s="9"/>
      <c r="B16" s="10" t="str">
        <f>IFERROR(__xludf.DUMMYFUNCTION("""COMPUTED_VALUE"""),"A.F. UMEREZ ENTERPRISES")</f>
        <v>A.F. UMEREZ ENTERPRISES</v>
      </c>
      <c r="C16" s="11" t="str">
        <f>IFERROR(__xludf.DUMMYFUNCTION("""COMPUTED_VALUE"""),"Blended Cement")</f>
        <v>Blended Cement</v>
      </c>
      <c r="D16" s="12" t="str">
        <f>IFERROR(__xludf.DUMMYFUNCTION("""COMPUTED_VALUE"""),"121800003337240")</f>
        <v>121800003337240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ht="17.25" customHeight="1">
      <c r="A17" s="9"/>
      <c r="B17" s="10" t="str">
        <f>IFERROR(__xludf.DUMMYFUNCTION("""COMPUTED_VALUE"""),"A.F. Umerez Enterprises")</f>
        <v>A.F. Umerez Enterprises</v>
      </c>
      <c r="C17" s="11" t="str">
        <f>IFERROR(__xludf.DUMMYFUNCTION("""COMPUTED_VALUE"""),"PORTLAND CEMENT")</f>
        <v>PORTLAND CEMENT</v>
      </c>
      <c r="D17" s="12" t="str">
        <f>IFERROR(__xludf.DUMMYFUNCTION("""COMPUTED_VALUE"""),"CFC-P34")</f>
        <v>CFC-P34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ht="17.25" customHeight="1">
      <c r="A18" s="9"/>
      <c r="B18" s="10" t="str">
        <f>IFERROR(__xludf.DUMMYFUNCTION("""COMPUTED_VALUE"""),"A.F. Umerez Enterprises")</f>
        <v>A.F. Umerez Enterprises</v>
      </c>
      <c r="C18" s="11" t="str">
        <f>IFERROR(__xludf.DUMMYFUNCTION("""COMPUTED_VALUE"""),"PORTLAND CEMENT")</f>
        <v>PORTLAND CEMENT</v>
      </c>
      <c r="D18" s="12" t="str">
        <f>IFERROR(__xludf.DUMMYFUNCTION("""COMPUTED_VALUE"""),"CFC-P33")</f>
        <v>CFC-P33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ht="17.25" customHeight="1">
      <c r="A19" s="9"/>
      <c r="B19" s="10" t="str">
        <f>IFERROR(__xludf.DUMMYFUNCTION("""COMPUTED_VALUE"""),"A.F. Umerez Enterprises")</f>
        <v>A.F. Umerez Enterprises</v>
      </c>
      <c r="C19" s="11" t="str">
        <f>IFERROR(__xludf.DUMMYFUNCTION("""COMPUTED_VALUE"""),"PORTLAND CEMENT")</f>
        <v>PORTLAND CEMENT</v>
      </c>
      <c r="D19" s="12" t="str">
        <f>IFERROR(__xludf.DUMMYFUNCTION("""COMPUTED_VALUE"""),"to follow")</f>
        <v>to follow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ht="17.25" customHeight="1">
      <c r="A20" s="9"/>
      <c r="B20" s="10" t="str">
        <f>IFERROR(__xludf.DUMMYFUNCTION("""COMPUTED_VALUE"""),"A.F. Umerez Enterprses")</f>
        <v>A.F. Umerez Enterprses</v>
      </c>
      <c r="C20" s="11" t="str">
        <f>IFERROR(__xludf.DUMMYFUNCTION("""COMPUTED_VALUE"""),"Portland Cement")</f>
        <v>Portland Cement</v>
      </c>
      <c r="D20" s="12" t="str">
        <f>IFERROR(__xludf.DUMMYFUNCTION("""COMPUTED_VALUE"""),"121800004173274")</f>
        <v>121800004173274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ht="17.25" customHeight="1">
      <c r="A21" s="9"/>
      <c r="B21" s="10" t="str">
        <f>IFERROR(__xludf.DUMMYFUNCTION("""COMPUTED_VALUE"""),"A.F. Umerez Enterprses")</f>
        <v>A.F. Umerez Enterprses</v>
      </c>
      <c r="C21" s="11" t="str">
        <f>IFERROR(__xludf.DUMMYFUNCTION("""COMPUTED_VALUE"""),"Portland Cement")</f>
        <v>Portland Cement</v>
      </c>
      <c r="D21" s="12" t="str">
        <f>IFERROR(__xludf.DUMMYFUNCTION("""COMPUTED_VALUE"""),"121800004173448")</f>
        <v>121800004173448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ht="17.25" customHeight="1">
      <c r="A22" s="9"/>
      <c r="B22" s="10" t="str">
        <f>IFERROR(__xludf.DUMMYFUNCTION("""COMPUTED_VALUE"""),"A1 Plus Multinational Packaging Inc.")</f>
        <v>A1 Plus Multinational Packaging Inc.</v>
      </c>
      <c r="C22" s="11" t="str">
        <f>IFERROR(__xludf.DUMMYFUNCTION("""COMPUTED_VALUE"""),"PNEUMATIC TIRES")</f>
        <v>PNEUMATIC TIRES</v>
      </c>
      <c r="D22" s="12" t="str">
        <f>IFERROR(__xludf.DUMMYFUNCTION("""COMPUTED_VALUE"""),"HDMUQIML3615971B")</f>
        <v>HDMUQIML3615971B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ht="17.25" customHeight="1">
      <c r="A23" s="9"/>
      <c r="B23" s="10" t="str">
        <f>IFERROR(__xludf.DUMMYFUNCTION("""COMPUTED_VALUE"""),"A1 Plus Multinational Packaging Inc.")</f>
        <v>A1 Plus Multinational Packaging Inc.</v>
      </c>
      <c r="C23" s="11" t="str">
        <f>IFERROR(__xludf.DUMMYFUNCTION("""COMPUTED_VALUE"""),"PNEUMATIC TIRES")</f>
        <v>PNEUMATIC TIRES</v>
      </c>
      <c r="D23" s="12" t="str">
        <f>IFERROR(__xludf.DUMMYFUNCTION("""COMPUTED_VALUE"""),"HDMUQIML3615971A")</f>
        <v>HDMUQIML3615971A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ht="17.25" customHeight="1">
      <c r="A24" s="9"/>
      <c r="B24" s="10" t="str">
        <f>IFERROR(__xludf.DUMMYFUNCTION("""COMPUTED_VALUE"""),"ABOITIZ CONSTRUCTION GROUP INC.")</f>
        <v>ABOITIZ CONSTRUCTION GROUP INC.</v>
      </c>
      <c r="C24" s="11" t="str">
        <f>IFERROR(__xludf.DUMMYFUNCTION("""COMPUTED_VALUE"""),"SEAMLESS STEEL PIP")</f>
        <v>SEAMLESS STEEL PIP</v>
      </c>
      <c r="D24" s="12" t="str">
        <f>IFERROR(__xludf.DUMMYFUNCTION("""COMPUTED_VALUE"""),"338503591")</f>
        <v>338503591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ht="17.25" customHeight="1">
      <c r="A25" s="9"/>
      <c r="B25" s="10" t="str">
        <f>IFERROR(__xludf.DUMMYFUNCTION("""COMPUTED_VALUE"""),"ABOITIZ CONSTRUCTION GROUP INC.")</f>
        <v>ABOITIZ CONSTRUCTION GROUP INC.</v>
      </c>
      <c r="C25" s="11" t="str">
        <f>IFERROR(__xludf.DUMMYFUNCTION("""COMPUTED_VALUE"""),"SEAMLESS CARBON STEEL PIPES")</f>
        <v>SEAMLESS CARBON STEEL PIPES</v>
      </c>
      <c r="D25" s="12" t="str">
        <f>IFERROR(__xludf.DUMMYFUNCTION("""COMPUTED_VALUE"""),"338503587")</f>
        <v>338503587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ht="17.25" customHeight="1">
      <c r="A26" s="9"/>
      <c r="B26" s="10" t="str">
        <f>IFERROR(__xludf.DUMMYFUNCTION("""COMPUTED_VALUE"""),"Abundancegain Indent Trading Corporation")</f>
        <v>Abundancegain Indent Trading Corporation</v>
      </c>
      <c r="C26" s="11" t="str">
        <f>IFERROR(__xludf.DUMMYFUNCTION("""COMPUTED_VALUE"""),"PNEUMATIC TIRES")</f>
        <v>PNEUMATIC TIRES</v>
      </c>
      <c r="D26" s="12" t="str">
        <f>IFERROR(__xludf.DUMMYFUNCTION("""COMPUTED_VALUE"""),"COAU7041855350")</f>
        <v>COAU7041855350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ht="17.25" customHeight="1">
      <c r="A27" s="9"/>
      <c r="B27" s="10" t="str">
        <f>IFERROR(__xludf.DUMMYFUNCTION("""COMPUTED_VALUE"""),"Abundancegain Indent Trading Corporation")</f>
        <v>Abundancegain Indent Trading Corporation</v>
      </c>
      <c r="C27" s="11" t="str">
        <f>IFERROR(__xludf.DUMMYFUNCTION("""COMPUTED_VALUE"""),"RUBBER INNER TUBES")</f>
        <v>RUBBER INNER TUBES</v>
      </c>
      <c r="D27" s="12" t="str">
        <f>IFERROR(__xludf.DUMMYFUNCTION("""COMPUTED_VALUE"""),"APLU011447872")</f>
        <v>APLU011447872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ht="17.25" customHeight="1">
      <c r="A28" s="9"/>
      <c r="B28" s="10" t="str">
        <f>IFERROR(__xludf.DUMMYFUNCTION("""COMPUTED_VALUE"""),"Acastillo Enterprises")</f>
        <v>Acastillo Enterprises</v>
      </c>
      <c r="C28" s="11" t="str">
        <f>IFERROR(__xludf.DUMMYFUNCTION("""COMPUTED_VALUE"""),"AIR CONDITIONER")</f>
        <v>AIR CONDITIONER</v>
      </c>
      <c r="D28" s="12" t="str">
        <f>IFERROR(__xludf.DUMMYFUNCTION("""COMPUTED_VALUE"""),"QASNHSMNN8J1706")</f>
        <v>QASNHSMNN8J1706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ht="17.25" customHeight="1">
      <c r="A29" s="9"/>
      <c r="B29" s="10" t="str">
        <f>IFERROR(__xludf.DUMMYFUNCTION("""COMPUTED_VALUE"""),"Acastillo Enterprises")</f>
        <v>Acastillo Enterprises</v>
      </c>
      <c r="C29" s="11" t="str">
        <f>IFERROR(__xludf.DUMMYFUNCTION("""COMPUTED_VALUE"""),"TELEVISION SETS")</f>
        <v>TELEVISION SETS</v>
      </c>
      <c r="D29" s="12" t="str">
        <f>IFERROR(__xludf.DUMMYFUNCTION("""COMPUTED_VALUE"""),"1518503688")</f>
        <v>1518503688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ht="17.25" customHeight="1">
      <c r="A30" s="9"/>
      <c r="B30" s="10" t="str">
        <f>IFERROR(__xludf.DUMMYFUNCTION("""COMPUTED_VALUE"""),"Acastillo Enterprises")</f>
        <v>Acastillo Enterprises</v>
      </c>
      <c r="C30" s="11" t="str">
        <f>IFERROR(__xludf.DUMMYFUNCTION("""COMPUTED_VALUE"""),"TELEVISION SETS")</f>
        <v>TELEVISION SETS</v>
      </c>
      <c r="D30" s="12" t="str">
        <f>IFERROR(__xludf.DUMMYFUNCTION("""COMPUTED_VALUE"""),"SZXCB18012687")</f>
        <v>SZXCB18012687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ht="17.25" customHeight="1">
      <c r="A31" s="9"/>
      <c r="B31" s="10" t="str">
        <f>IFERROR(__xludf.DUMMYFUNCTION("""COMPUTED_VALUE"""),"Acastillo Enterprises")</f>
        <v>Acastillo Enterprises</v>
      </c>
      <c r="C31" s="11" t="str">
        <f>IFERROR(__xludf.DUMMYFUNCTION("""COMPUTED_VALUE"""),"AIR CONDITIONER")</f>
        <v>AIR CONDITIONER</v>
      </c>
      <c r="D31" s="12" t="str">
        <f>IFERROR(__xludf.DUMMYFUNCTION("""COMPUTED_VALUE"""),"ZUHCB18000061")</f>
        <v>ZUHCB18000061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ht="17.25" customHeight="1">
      <c r="A32" s="9"/>
      <c r="B32" s="10" t="str">
        <f>IFERROR(__xludf.DUMMYFUNCTION("""COMPUTED_VALUE"""),"Acastillo Enterprises")</f>
        <v>Acastillo Enterprises</v>
      </c>
      <c r="C32" s="11" t="str">
        <f>IFERROR(__xludf.DUMMYFUNCTION("""COMPUTED_VALUE"""),"LEAD-ACID STORAGE BATTERIES")</f>
        <v>LEAD-ACID STORAGE BATTERIES</v>
      </c>
      <c r="D32" s="12" t="str">
        <f>IFERROR(__xludf.DUMMYFUNCTION("""COMPUTED_VALUE"""),"MCB105025")</f>
        <v>MCB105025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ht="17.25" customHeight="1">
      <c r="A33" s="9"/>
      <c r="B33" s="10" t="str">
        <f>IFERROR(__xludf.DUMMYFUNCTION("""COMPUTED_VALUE"""),"Acastillo Enterprises")</f>
        <v>Acastillo Enterprises</v>
      </c>
      <c r="C33" s="11" t="str">
        <f>IFERROR(__xludf.DUMMYFUNCTION("""COMPUTED_VALUE"""),"PNEUMATIC TIRES")</f>
        <v>PNEUMATIC TIRES</v>
      </c>
      <c r="D33" s="12" t="str">
        <f>IFERROR(__xludf.DUMMYFUNCTION("""COMPUTED_VALUE"""),"APLU666328754")</f>
        <v>APLU666328754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ht="17.25" customHeight="1">
      <c r="A34" s="9"/>
      <c r="B34" s="10" t="str">
        <f>IFERROR(__xludf.DUMMYFUNCTION("""COMPUTED_VALUE"""),"Acierto Marketing ")</f>
        <v>Acierto Marketing </v>
      </c>
      <c r="C34" s="11" t="str">
        <f>IFERROR(__xludf.DUMMYFUNCTION("""COMPUTED_VALUE"""),"Sanitary Wares")</f>
        <v>Sanitary Wares</v>
      </c>
      <c r="D34" s="12" t="str">
        <f>IFERROR(__xludf.DUMMYFUNCTION("""COMPUTED_VALUE"""),"1328A09595")</f>
        <v>1328A09595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ht="17.25" customHeight="1">
      <c r="A35" s="9"/>
      <c r="B35" s="10" t="str">
        <f>IFERROR(__xludf.DUMMYFUNCTION("""COMPUTED_VALUE"""),"Acierto Marketing Inc")</f>
        <v>Acierto Marketing Inc</v>
      </c>
      <c r="C35" s="11" t="str">
        <f>IFERROR(__xludf.DUMMYFUNCTION("""COMPUTED_VALUE"""),"Sanitary Wares")</f>
        <v>Sanitary Wares</v>
      </c>
      <c r="D35" s="12" t="str">
        <f>IFERROR(__xludf.DUMMYFUNCTION("""COMPUTED_VALUE"""),"1328A10153")</f>
        <v>1328A10153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ht="17.25" customHeight="1">
      <c r="A36" s="9"/>
      <c r="B36" s="10" t="str">
        <f>IFERROR(__xludf.DUMMYFUNCTION("""COMPUTED_VALUE"""),"Acierto Marketing Inc.")</f>
        <v>Acierto Marketing Inc.</v>
      </c>
      <c r="C36" s="11" t="str">
        <f>IFERROR(__xludf.DUMMYFUNCTION("""COMPUTED_VALUE"""),"Sanitary Wares")</f>
        <v>Sanitary Wares</v>
      </c>
      <c r="D36" s="12" t="str">
        <f>IFERROR(__xludf.DUMMYFUNCTION("""COMPUTED_VALUE"""),"1328A11050")</f>
        <v>1328A11050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ht="17.25" customHeight="1">
      <c r="A37" s="9"/>
      <c r="B37" s="10" t="str">
        <f>IFERROR(__xludf.DUMMYFUNCTION("""COMPUTED_VALUE"""),"Acierto Marketing Inc.")</f>
        <v>Acierto Marketing Inc.</v>
      </c>
      <c r="C37" s="11" t="str">
        <f>IFERROR(__xludf.DUMMYFUNCTION("""COMPUTED_VALUE"""),"Sanitary Wares")</f>
        <v>Sanitary Wares</v>
      </c>
      <c r="D37" s="12" t="str">
        <f>IFERROR(__xludf.DUMMYFUNCTION("""COMPUTED_VALUE"""),"1328A09906")</f>
        <v>1328A09906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ht="17.25" customHeight="1">
      <c r="A38" s="9"/>
      <c r="B38" s="10" t="str">
        <f>IFERROR(__xludf.DUMMYFUNCTION("""COMPUTED_VALUE"""),"Acierto Marketing Inc.")</f>
        <v>Acierto Marketing Inc.</v>
      </c>
      <c r="C38" s="11" t="str">
        <f>IFERROR(__xludf.DUMMYFUNCTION("""COMPUTED_VALUE"""),"SANITARY WARES")</f>
        <v>SANITARY WARES</v>
      </c>
      <c r="D38" s="12" t="str">
        <f>IFERROR(__xludf.DUMMYFUNCTION("""COMPUTED_VALUE"""),"1328A06609")</f>
        <v>1328A06609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ht="17.25" customHeight="1">
      <c r="A39" s="9"/>
      <c r="B39" s="10" t="str">
        <f>IFERROR(__xludf.DUMMYFUNCTION("""COMPUTED_VALUE"""),"Acierto Marketing Inc.")</f>
        <v>Acierto Marketing Inc.</v>
      </c>
      <c r="C39" s="11" t="str">
        <f>IFERROR(__xludf.DUMMYFUNCTION("""COMPUTED_VALUE"""),"SANITARY WARES")</f>
        <v>SANITARY WARES</v>
      </c>
      <c r="D39" s="12" t="str">
        <f>IFERROR(__xludf.DUMMYFUNCTION("""COMPUTED_VALUE"""),"1328050348")</f>
        <v>1328050348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ht="17.25" customHeight="1">
      <c r="A40" s="9"/>
      <c r="B40" s="10" t="str">
        <f>IFERROR(__xludf.DUMMYFUNCTION("""COMPUTED_VALUE"""),"Acierto Marketing Inc.")</f>
        <v>Acierto Marketing Inc.</v>
      </c>
      <c r="C40" s="11" t="str">
        <f>IFERROR(__xludf.DUMMYFUNCTION("""COMPUTED_VALUE"""),"SANITARY WARES")</f>
        <v>SANITARY WARES</v>
      </c>
      <c r="D40" s="12" t="str">
        <f>IFERROR(__xludf.DUMMYFUNCTION("""COMPUTED_VALUE"""),"1328A04919")</f>
        <v>1328A04919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ht="17.25" customHeight="1">
      <c r="A41" s="9"/>
      <c r="B41" s="10" t="str">
        <f>IFERROR(__xludf.DUMMYFUNCTION("""COMPUTED_VALUE"""),"ACL General International Marketing Limited Co.")</f>
        <v>ACL General International Marketing Limited Co.</v>
      </c>
      <c r="C41" s="11" t="str">
        <f>IFERROR(__xludf.DUMMYFUNCTION("""COMPUTED_VALUE"""),"Rice Cooker")</f>
        <v>Rice Cooker</v>
      </c>
      <c r="D41" s="12" t="str">
        <f>IFERROR(__xludf.DUMMYFUNCTION("""COMPUTED_VALUE"""),"713810232669")</f>
        <v>713810232669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ht="17.25" customHeight="1">
      <c r="A42" s="9"/>
      <c r="B42" s="10" t="str">
        <f>IFERROR(__xludf.DUMMYFUNCTION("""COMPUTED_VALUE"""),"Adamantec Corporation")</f>
        <v>Adamantec Corporation</v>
      </c>
      <c r="C42" s="11" t="str">
        <f>IFERROR(__xludf.DUMMYFUNCTION("""COMPUTED_VALUE"""),"TELEVISION SETS")</f>
        <v>TELEVISION SETS</v>
      </c>
      <c r="D42" s="12" t="str">
        <f>IFERROR(__xludf.DUMMYFUNCTION("""COMPUTED_VALUE"""),"750597055")</f>
        <v>750597055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ht="17.25" customHeight="1">
      <c r="A43" s="9"/>
      <c r="B43" s="10" t="str">
        <f>IFERROR(__xludf.DUMMYFUNCTION("""COMPUTED_VALUE"""),"Adaphil Trading")</f>
        <v>Adaphil Trading</v>
      </c>
      <c r="C43" s="11" t="str">
        <f>IFERROR(__xludf.DUMMYFUNCTION("""COMPUTED_VALUE"""),"Motorcycle Helmets")</f>
        <v>Motorcycle Helmets</v>
      </c>
      <c r="D43" s="12" t="str">
        <f>IFERROR(__xludf.DUMMYFUNCTION("""COMPUTED_VALUE"""),"SNLNBPLA453281")</f>
        <v>SNLNBPLA453281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ht="17.25" customHeight="1">
      <c r="A44" s="9"/>
      <c r="B44" s="10" t="str">
        <f>IFERROR(__xludf.DUMMYFUNCTION("""COMPUTED_VALUE"""),"Advanced Optronic Devices Philippines Co., Ltd.")</f>
        <v>Advanced Optronic Devices Philippines Co., Ltd.</v>
      </c>
      <c r="C44" s="11" t="str">
        <f>IFERROR(__xludf.DUMMYFUNCTION("""COMPUTED_VALUE"""),"SNAP SWITCHES")</f>
        <v>SNAP SWITCHES</v>
      </c>
      <c r="D44" s="12" t="str">
        <f>IFERROR(__xludf.DUMMYFUNCTION("""COMPUTED_VALUE"""),"SHA-S60865")</f>
        <v>SHA-S60865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ht="17.25" customHeight="1">
      <c r="A45" s="9"/>
      <c r="B45" s="10" t="str">
        <f>IFERROR(__xludf.DUMMYFUNCTION("""COMPUTED_VALUE"""),"Advantix Marketing")</f>
        <v>Advantix Marketing</v>
      </c>
      <c r="C45" s="11" t="str">
        <f>IFERROR(__xludf.DUMMYFUNCTION("""COMPUTED_VALUE"""),"Television Sets")</f>
        <v>Television Sets</v>
      </c>
      <c r="D45" s="12" t="str">
        <f>IFERROR(__xludf.DUMMYFUNCTION("""COMPUTED_VALUE"""),"721810763526")</f>
        <v>721810763526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ht="17.25" customHeight="1">
      <c r="A46" s="9"/>
      <c r="B46" s="10" t="str">
        <f>IFERROR(__xludf.DUMMYFUNCTION("""COMPUTED_VALUE"""),"Advantix Marketing")</f>
        <v>Advantix Marketing</v>
      </c>
      <c r="C46" s="11" t="str">
        <f>IFERROR(__xludf.DUMMYFUNCTION("""COMPUTED_VALUE"""),"TELEVISION SETS")</f>
        <v>TELEVISION SETS</v>
      </c>
      <c r="D46" s="12" t="str">
        <f>IFERROR(__xludf.DUMMYFUNCTION("""COMPUTED_VALUE"""),"721810698255")</f>
        <v>721810698255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ht="17.25" customHeight="1">
      <c r="A47" s="9"/>
      <c r="B47" s="10" t="str">
        <f>IFERROR(__xludf.DUMMYFUNCTION("""COMPUTED_VALUE"""),"Advantix Marketing")</f>
        <v>Advantix Marketing</v>
      </c>
      <c r="C47" s="11" t="str">
        <f>IFERROR(__xludf.DUMMYFUNCTION("""COMPUTED_VALUE"""),"TELEVISION SETS")</f>
        <v>TELEVISION SETS</v>
      </c>
      <c r="D47" s="12" t="str">
        <f>IFERROR(__xludf.DUMMYFUNCTION("""COMPUTED_VALUE"""),"721810565052")</f>
        <v>721810565052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ht="17.25" customHeight="1">
      <c r="A48" s="9"/>
      <c r="B48" s="10" t="str">
        <f>IFERROR(__xludf.DUMMYFUNCTION("""COMPUTED_VALUE"""),"Advantix Marketing")</f>
        <v>Advantix Marketing</v>
      </c>
      <c r="C48" s="11" t="str">
        <f>IFERROR(__xludf.DUMMYFUNCTION("""COMPUTED_VALUE"""),"TELEVISION SETS")</f>
        <v>TELEVISION SETS</v>
      </c>
      <c r="D48" s="12" t="str">
        <f>IFERROR(__xludf.DUMMYFUNCTION("""COMPUTED_VALUE"""),"721810416125")</f>
        <v>721810416125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ht="17.25" customHeight="1">
      <c r="A49" s="9"/>
      <c r="B49" s="10" t="str">
        <f>IFERROR(__xludf.DUMMYFUNCTION("""COMPUTED_VALUE"""),"Advantix Marketing ")</f>
        <v>Advantix Marketing </v>
      </c>
      <c r="C49" s="11" t="str">
        <f>IFERROR(__xludf.DUMMYFUNCTION("""COMPUTED_VALUE"""),"DVD PLAYERS")</f>
        <v>DVD PLAYERS</v>
      </c>
      <c r="D49" s="12" t="str">
        <f>IFERROR(__xludf.DUMMYFUNCTION("""COMPUTED_VALUE"""),"721811140418")</f>
        <v>721811140418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ht="17.25" customHeight="1">
      <c r="A50" s="9"/>
      <c r="B50" s="10" t="str">
        <f>IFERROR(__xludf.DUMMYFUNCTION("""COMPUTED_VALUE"""),"Advantix Marketing ")</f>
        <v>Advantix Marketing </v>
      </c>
      <c r="C50" s="11" t="str">
        <f>IFERROR(__xludf.DUMMYFUNCTION("""COMPUTED_VALUE"""),"DVD Player")</f>
        <v>DVD Player</v>
      </c>
      <c r="D50" s="12" t="str">
        <f>IFERROR(__xludf.DUMMYFUNCTION("""COMPUTED_VALUE"""),"721811076298")</f>
        <v>721811076298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ht="17.25" customHeight="1">
      <c r="A51" s="9"/>
      <c r="B51" s="10" t="str">
        <f>IFERROR(__xludf.DUMMYFUNCTION("""COMPUTED_VALUE"""),"AGC Automotive Philippines, Inc.")</f>
        <v>AGC Automotive Philippines, Inc.</v>
      </c>
      <c r="C51" s="11" t="str">
        <f>IFERROR(__xludf.DUMMYFUNCTION("""COMPUTED_VALUE"""),"ASSEMBLY PARTS FOR AUTOMOTIVE SAFETY GLASS")</f>
        <v>ASSEMBLY PARTS FOR AUTOMOTIVE SAFETY GLASS</v>
      </c>
      <c r="D51" s="12" t="str">
        <f>IFERROR(__xludf.DUMMYFUNCTION("""COMPUTED_VALUE"""),"MCAJKT10433MNL")</f>
        <v>MCAJKT10433MNL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ht="17.25" customHeight="1">
      <c r="A52" s="9"/>
      <c r="B52" s="10" t="str">
        <f>IFERROR(__xludf.DUMMYFUNCTION("""COMPUTED_VALUE"""),"Agcat Trading")</f>
        <v>Agcat Trading</v>
      </c>
      <c r="C52" s="11" t="str">
        <f>IFERROR(__xludf.DUMMYFUNCTION("""COMPUTED_VALUE"""),"PNEUMATIC TIRES")</f>
        <v>PNEUMATIC TIRES</v>
      </c>
      <c r="D52" s="12" t="str">
        <f>IFERROR(__xludf.DUMMYFUNCTION("""COMPUTED_VALUE"""),"AASM008544")</f>
        <v>AASM008544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ht="17.25" customHeight="1">
      <c r="A53" s="9"/>
      <c r="B53" s="10" t="str">
        <f>IFERROR(__xludf.DUMMYFUNCTION("""COMPUTED_VALUE"""),"Aggemlux Trading")</f>
        <v>Aggemlux Trading</v>
      </c>
      <c r="C53" s="11" t="str">
        <f>IFERROR(__xludf.DUMMYFUNCTION("""COMPUTED_VALUE"""),"Blended Cement")</f>
        <v>Blended Cement</v>
      </c>
      <c r="D53" s="12" t="str">
        <f>IFERROR(__xludf.DUMMYFUNCTION("""COMPUTED_VALUE"""),"VSEA-0718-1")</f>
        <v>VSEA-0718-1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ht="17.25" customHeight="1">
      <c r="A54" s="9"/>
      <c r="B54" s="10" t="str">
        <f>IFERROR(__xludf.DUMMYFUNCTION("""COMPUTED_VALUE"""),"Aggemlux Trading")</f>
        <v>Aggemlux Trading</v>
      </c>
      <c r="C54" s="11" t="str">
        <f>IFERROR(__xludf.DUMMYFUNCTION("""COMPUTED_VALUE"""),"Blended Cement")</f>
        <v>Blended Cement</v>
      </c>
      <c r="D54" s="12" t="str">
        <f>IFERROR(__xludf.DUMMYFUNCTION("""COMPUTED_VALUE"""),"H-08-002")</f>
        <v>H-08-002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ht="17.25" customHeight="1">
      <c r="A55" s="9"/>
      <c r="B55" s="10" t="str">
        <f>IFERROR(__xludf.DUMMYFUNCTION("""COMPUTED_VALUE"""),"AGP Corporation")</f>
        <v>AGP Corporation</v>
      </c>
      <c r="C55" s="11" t="str">
        <f>IFERROR(__xludf.DUMMYFUNCTION("""COMPUTED_VALUE"""),"Rubber Inner Tubes")</f>
        <v>Rubber Inner Tubes</v>
      </c>
      <c r="D55" s="12" t="str">
        <f>IFERROR(__xludf.DUMMYFUNCTION("""COMPUTED_VALUE"""),"GOSUQIN3772475")</f>
        <v>GOSUQIN3772475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ht="17.25" customHeight="1">
      <c r="A56" s="9"/>
      <c r="B56" s="10" t="str">
        <f>IFERROR(__xludf.DUMMYFUNCTION("""COMPUTED_VALUE"""),"AGP Corporation")</f>
        <v>AGP Corporation</v>
      </c>
      <c r="C56" s="11" t="str">
        <f>IFERROR(__xludf.DUMMYFUNCTION("""COMPUTED_VALUE"""),"Rubber Inner Tubes")</f>
        <v>Rubber Inner Tubes</v>
      </c>
      <c r="D56" s="12" t="str">
        <f>IFERROR(__xludf.DUMMYFUNCTION("""COMPUTED_VALUE"""),"SITGSHCBT03092")</f>
        <v>SITGSHCBT03092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ht="17.25" customHeight="1">
      <c r="A57" s="9"/>
      <c r="B57" s="10" t="str">
        <f>IFERROR(__xludf.DUMMYFUNCTION("""COMPUTED_VALUE"""),"AGP Corporation")</f>
        <v>AGP Corporation</v>
      </c>
      <c r="C57" s="11" t="str">
        <f>IFERROR(__xludf.DUMMYFUNCTION("""COMPUTED_VALUE"""),"Rubber Inner Tubes")</f>
        <v>Rubber Inner Tubes</v>
      </c>
      <c r="D57" s="12" t="str">
        <f>IFERROR(__xludf.DUMMYFUNCTION("""COMPUTED_VALUE"""),"SITGTACB637507")</f>
        <v>SITGTACB637507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ht="17.25" customHeight="1">
      <c r="A58" s="9"/>
      <c r="B58" s="10" t="str">
        <f>IFERROR(__xludf.DUMMYFUNCTION("""COMPUTED_VALUE"""),"AGP Corporation")</f>
        <v>AGP Corporation</v>
      </c>
      <c r="C58" s="11" t="str">
        <f>IFERROR(__xludf.DUMMYFUNCTION("""COMPUTED_VALUE"""),"Rubber Inner Tubes")</f>
        <v>Rubber Inner Tubes</v>
      </c>
      <c r="D58" s="12" t="str">
        <f>IFERROR(__xludf.DUMMYFUNCTION("""COMPUTED_VALUE"""),"SITGTACB633291")</f>
        <v>SITGTACB633291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ht="17.25" customHeight="1">
      <c r="A59" s="9"/>
      <c r="B59" s="10" t="str">
        <f>IFERROR(__xludf.DUMMYFUNCTION("""COMPUTED_VALUE"""),"AGP Corporation")</f>
        <v>AGP Corporation</v>
      </c>
      <c r="C59" s="11" t="str">
        <f>IFERROR(__xludf.DUMMYFUNCTION("""COMPUTED_VALUE"""),"Rubber Inner Tubes")</f>
        <v>Rubber Inner Tubes</v>
      </c>
      <c r="D59" s="12" t="str">
        <f>IFERROR(__xludf.DUMMYFUNCTION("""COMPUTED_VALUE"""),"SITGSHCBK03254")</f>
        <v>SITGSHCBK03254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ht="17.25" customHeight="1">
      <c r="A60" s="9"/>
      <c r="B60" s="10" t="str">
        <f>IFERROR(__xludf.DUMMYFUNCTION("""COMPUTED_VALUE"""),"AGP Corporation")</f>
        <v>AGP Corporation</v>
      </c>
      <c r="C60" s="11" t="str">
        <f>IFERROR(__xludf.DUMMYFUNCTION("""COMPUTED_VALUE"""),"RUBBER INNER TUBES")</f>
        <v>RUBBER INNER TUBES</v>
      </c>
      <c r="D60" s="12" t="str">
        <f>IFERROR(__xludf.DUMMYFUNCTION("""COMPUTED_VALUE"""),"SITGTACB614965")</f>
        <v>SITGTACB614965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ht="17.25" customHeight="1">
      <c r="A61" s="9"/>
      <c r="B61" s="10" t="str">
        <f>IFERROR(__xludf.DUMMYFUNCTION("""COMPUTED_VALUE"""),"AGP Corporation")</f>
        <v>AGP Corporation</v>
      </c>
      <c r="C61" s="11" t="str">
        <f>IFERROR(__xludf.DUMMYFUNCTION("""COMPUTED_VALUE"""),"RUBBER INNER TUBES")</f>
        <v>RUBBER INNER TUBES</v>
      </c>
      <c r="D61" s="12" t="str">
        <f>IFERROR(__xludf.DUMMYFUNCTION("""COMPUTED_VALUE"""),"EGLV140800723827")</f>
        <v>EGLV140800723827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ht="17.25" customHeight="1">
      <c r="A62" s="9"/>
      <c r="B62" s="10" t="str">
        <f>IFERROR(__xludf.DUMMYFUNCTION("""COMPUTED_VALUE"""),"AGP Corporation")</f>
        <v>AGP Corporation</v>
      </c>
      <c r="C62" s="11" t="str">
        <f>IFERROR(__xludf.DUMMYFUNCTION("""COMPUTED_VALUE"""),"RUBBER INNER TUBES")</f>
        <v>RUBBER INNER TUBES</v>
      </c>
      <c r="D62" s="12" t="str">
        <f>IFERROR(__xludf.DUMMYFUNCTION("""COMPUTED_VALUE"""),"SITGSHCBT04466")</f>
        <v>SITGSHCBT04466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ht="17.25" customHeight="1">
      <c r="A63" s="9"/>
      <c r="B63" s="10" t="str">
        <f>IFERROR(__xludf.DUMMYFUNCTION("""COMPUTED_VALUE"""),"AGP Corporation")</f>
        <v>AGP Corporation</v>
      </c>
      <c r="C63" s="11" t="str">
        <f>IFERROR(__xludf.DUMMYFUNCTION("""COMPUTED_VALUE"""),"RUBBER INNER TUBES")</f>
        <v>RUBBER INNER TUBES</v>
      </c>
      <c r="D63" s="12" t="str">
        <f>IFERROR(__xludf.DUMMYFUNCTION("""COMPUTED_VALUE"""),"AAGY005527")</f>
        <v>AAGY005527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ht="17.25" customHeight="1">
      <c r="A64" s="9"/>
      <c r="B64" s="10" t="str">
        <f>IFERROR(__xludf.DUMMYFUNCTION("""COMPUTED_VALUE"""),"AGP Corporation")</f>
        <v>AGP Corporation</v>
      </c>
      <c r="C64" s="11" t="str">
        <f>IFERROR(__xludf.DUMMYFUNCTION("""COMPUTED_VALUE"""),"RUBBER INNER TUBES")</f>
        <v>RUBBER INNER TUBES</v>
      </c>
      <c r="D64" s="12" t="str">
        <f>IFERROR(__xludf.DUMMYFUNCTION("""COMPUTED_VALUE"""),"SITGTACB595806")</f>
        <v>SITGTACB595806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ht="17.25" customHeight="1">
      <c r="A65" s="9"/>
      <c r="B65" s="10" t="str">
        <f>IFERROR(__xludf.DUMMYFUNCTION("""COMPUTED_VALUE"""),"AGP Corporation")</f>
        <v>AGP Corporation</v>
      </c>
      <c r="C65" s="11" t="str">
        <f>IFERROR(__xludf.DUMMYFUNCTION("""COMPUTED_VALUE"""),"RUBBER INNER TUBES")</f>
        <v>RUBBER INNER TUBES</v>
      </c>
      <c r="D65" s="12" t="str">
        <f>IFERROR(__xludf.DUMMYFUNCTION("""COMPUTED_VALUE"""),"SITGSHCBT04373")</f>
        <v>SITGSHCBT04373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ht="17.25" customHeight="1">
      <c r="A66" s="9"/>
      <c r="B66" s="10" t="str">
        <f>IFERROR(__xludf.DUMMYFUNCTION("""COMPUTED_VALUE"""),"AGP Corporation")</f>
        <v>AGP Corporation</v>
      </c>
      <c r="C66" s="11" t="str">
        <f>IFERROR(__xludf.DUMMYFUNCTION("""COMPUTED_VALUE"""),"RUBBER INNER TUBES")</f>
        <v>RUBBER INNER TUBES</v>
      </c>
      <c r="D66" s="12" t="str">
        <f>IFERROR(__xludf.DUMMYFUNCTION("""COMPUTED_VALUE"""),"SITGSHCBK03387")</f>
        <v>SITGSHCBK03387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ht="17.25" customHeight="1">
      <c r="A67" s="9"/>
      <c r="B67" s="10" t="str">
        <f>IFERROR(__xludf.DUMMYFUNCTION("""COMPUTED_VALUE"""),"AHRM Trading")</f>
        <v>AHRM Trading</v>
      </c>
      <c r="C67" s="11" t="str">
        <f>IFERROR(__xludf.DUMMYFUNCTION("""COMPUTED_VALUE"""),"Pneumatic Tires")</f>
        <v>Pneumatic Tires</v>
      </c>
      <c r="D67" s="12" t="str">
        <f>IFERROR(__xludf.DUMMYFUNCTION("""COMPUTED_VALUE"""),"WFLQDNR40A8000300A")</f>
        <v>WFLQDNR40A8000300A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ht="17.25" customHeight="1">
      <c r="A68" s="9"/>
      <c r="B68" s="10" t="str">
        <f>IFERROR(__xludf.DUMMYFUNCTION("""COMPUTED_VALUE"""),"AHRM Trading")</f>
        <v>AHRM Trading</v>
      </c>
      <c r="C68" s="11" t="str">
        <f>IFERROR(__xludf.DUMMYFUNCTION("""COMPUTED_VALUE"""),"PNEUMATIC TIRES")</f>
        <v>PNEUMATIC TIRES</v>
      </c>
      <c r="D68" s="12" t="str">
        <f>IFERROR(__xludf.DUMMYFUNCTION("""COMPUTED_VALUE"""),"COAU7042206630")</f>
        <v>COAU7042206630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ht="17.25" customHeight="1">
      <c r="A69" s="9"/>
      <c r="B69" s="10" t="str">
        <f>IFERROR(__xludf.DUMMYFUNCTION("""COMPUTED_VALUE"""),"AHRM Trading")</f>
        <v>AHRM Trading</v>
      </c>
      <c r="C69" s="11" t="str">
        <f>IFERROR(__xludf.DUMMYFUNCTION("""COMPUTED_VALUE"""),"RUBBER INNER TUBES")</f>
        <v>RUBBER INNER TUBES</v>
      </c>
      <c r="D69" s="12" t="str">
        <f>IFERROR(__xludf.DUMMYFUNCTION("""COMPUTED_VALUE"""),"SITGTAMS582239")</f>
        <v>SITGTAMS582239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ht="17.25" customHeight="1">
      <c r="A70" s="9"/>
      <c r="B70" s="10" t="str">
        <f>IFERROR(__xludf.DUMMYFUNCTION("""COMPUTED_VALUE"""),"AHRM Trading")</f>
        <v>AHRM Trading</v>
      </c>
      <c r="C70" s="11" t="str">
        <f>IFERROR(__xludf.DUMMYFUNCTION("""COMPUTED_VALUE"""),"PNEUMATIC TIRES")</f>
        <v>PNEUMATIC TIRES</v>
      </c>
      <c r="D70" s="12" t="str">
        <f>IFERROR(__xludf.DUMMYFUNCTION("""COMPUTED_VALUE"""),"F186200003")</f>
        <v>F186200003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ht="17.25" customHeight="1">
      <c r="A71" s="9"/>
      <c r="B71" s="10" t="str">
        <f>IFERROR(__xludf.DUMMYFUNCTION("""COMPUTED_VALUE"""),"Akari Lighting &amp; Technology Corp.")</f>
        <v>Akari Lighting &amp; Technology Corp.</v>
      </c>
      <c r="C71" s="11" t="str">
        <f>IFERROR(__xludf.DUMMYFUNCTION("""COMPUTED_VALUE"""),"ELECTRIC FAN")</f>
        <v>ELECTRIC FAN</v>
      </c>
      <c r="D71" s="12" t="str">
        <f>IFERROR(__xludf.DUMMYFUNCTION("""COMPUTED_VALUE"""),"CAZ0140557")</f>
        <v>CAZ0140557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ht="17.25" customHeight="1">
      <c r="A72" s="9"/>
      <c r="B72" s="10" t="str">
        <f>IFERROR(__xludf.DUMMYFUNCTION("""COMPUTED_VALUE"""),"Allen Specialty Products Company")</f>
        <v>Allen Specialty Products Company</v>
      </c>
      <c r="C72" s="11" t="str">
        <f>IFERROR(__xludf.DUMMYFUNCTION("""COMPUTED_VALUE"""),"Lead-Acid Batteries")</f>
        <v>Lead-Acid Batteries</v>
      </c>
      <c r="D72" s="12" t="str">
        <f>IFERROR(__xludf.DUMMYFUNCTION("""COMPUTED_VALUE"""),"BOEM582318")</f>
        <v>BOEM582318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ht="17.25" customHeight="1">
      <c r="A73" s="9"/>
      <c r="B73" s="10" t="str">
        <f>IFERROR(__xludf.DUMMYFUNCTION("""COMPUTED_VALUE"""),"ALMEXTECH INC.")</f>
        <v>ALMEXTECH INC.</v>
      </c>
      <c r="C73" s="11" t="str">
        <f>IFERROR(__xludf.DUMMYFUNCTION("""COMPUTED_VALUE"""),"uPVC")</f>
        <v>uPVC</v>
      </c>
      <c r="D73" s="12" t="str">
        <f>IFERROR(__xludf.DUMMYFUNCTION("""COMPUTED_VALUE"""),"SG000023576OE")</f>
        <v>SG000023576OE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ht="17.25" customHeight="1">
      <c r="A74" s="9"/>
      <c r="B74" s="10" t="str">
        <f>IFERROR(__xludf.DUMMYFUNCTION("""COMPUTED_VALUE"""),"Ambrolink Trading")</f>
        <v>Ambrolink Trading</v>
      </c>
      <c r="C74" s="11" t="str">
        <f>IFERROR(__xludf.DUMMYFUNCTION("""COMPUTED_VALUE"""),"Led Christmas Lights")</f>
        <v>Led Christmas Lights</v>
      </c>
      <c r="D74" s="12" t="str">
        <f>IFERROR(__xludf.DUMMYFUNCTION("""COMPUTED_VALUE"""),"580762075")</f>
        <v>580762075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ht="17.25" customHeight="1">
      <c r="A75" s="9"/>
      <c r="B75" s="10" t="str">
        <f>IFERROR(__xludf.DUMMYFUNCTION("""COMPUTED_VALUE"""),"Ambrolink Trading")</f>
        <v>Ambrolink Trading</v>
      </c>
      <c r="C75" s="11" t="str">
        <f>IFERROR(__xludf.DUMMYFUNCTION("""COMPUTED_VALUE"""),"ELECTRIC RICE COOKER")</f>
        <v>ELECTRIC RICE COOKER</v>
      </c>
      <c r="D75" s="12" t="str">
        <f>IFERROR(__xludf.DUMMYFUNCTION("""COMPUTED_VALUE"""),"APLU051771303")</f>
        <v>APLU051771303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ht="17.25" customHeight="1">
      <c r="A76" s="9"/>
      <c r="B76" s="10" t="str">
        <f>IFERROR(__xludf.DUMMYFUNCTION("""COMPUTED_VALUE"""),"Ambrolink Trading")</f>
        <v>Ambrolink Trading</v>
      </c>
      <c r="C76" s="11" t="str">
        <f>IFERROR(__xludf.DUMMYFUNCTION("""COMPUTED_VALUE"""),"ELECTRIC RICE COOKER")</f>
        <v>ELECTRIC RICE COOKER</v>
      </c>
      <c r="D76" s="12" t="str">
        <f>IFERROR(__xludf.DUMMYFUNCTION("""COMPUTED_VALUE"""),"CAZ0137967")</f>
        <v>CAZ0137967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ht="17.25" customHeight="1">
      <c r="A77" s="9"/>
      <c r="B77" s="10" t="str">
        <f>IFERROR(__xludf.DUMMYFUNCTION("""COMPUTED_VALUE"""),"Ambrolink Trading")</f>
        <v>Ambrolink Trading</v>
      </c>
      <c r="C77" s="11" t="str">
        <f>IFERROR(__xludf.DUMMYFUNCTION("""COMPUTED_VALUE"""),"ELECTRIC RICE COOKER")</f>
        <v>ELECTRIC RICE COOKER</v>
      </c>
      <c r="D77" s="12" t="str">
        <f>IFERROR(__xludf.DUMMYFUNCTION("""COMPUTED_VALUE"""),"CAZ0137739")</f>
        <v>CAZ0137739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ht="17.25" customHeight="1">
      <c r="A78" s="9"/>
      <c r="B78" s="10" t="str">
        <f>IFERROR(__xludf.DUMMYFUNCTION("""COMPUTED_VALUE"""),"American Technologies INC")</f>
        <v>American Technologies INC</v>
      </c>
      <c r="C78" s="11" t="str">
        <f>IFERROR(__xludf.DUMMYFUNCTION("""COMPUTED_VALUE"""),"ELECTRIC FAN")</f>
        <v>ELECTRIC FAN</v>
      </c>
      <c r="D78" s="12" t="str">
        <f>IFERROR(__xludf.DUMMYFUNCTION("""COMPUTED_VALUE"""),"MAN18062466401A")</f>
        <v>MAN18062466401A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ht="17.25" customHeight="1">
      <c r="A79" s="9"/>
      <c r="B79" s="10" t="str">
        <f>IFERROR(__xludf.DUMMYFUNCTION("""COMPUTED_VALUE"""),"AMG - HSS Enterprise")</f>
        <v>AMG - HSS Enterprise</v>
      </c>
      <c r="C79" s="11" t="str">
        <f>IFERROR(__xludf.DUMMYFUNCTION("""COMPUTED_VALUE"""),"PORTLAND CEMENT")</f>
        <v>PORTLAND CEMENT</v>
      </c>
      <c r="D79" s="12" t="str">
        <f>IFERROR(__xludf.DUMMYFUNCTION("""COMPUTED_VALUE"""),"110/TM/VI/2018")</f>
        <v>110/TM/VI/2018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ht="17.25" customHeight="1">
      <c r="A80" s="9"/>
      <c r="B80" s="10" t="str">
        <f>IFERROR(__xludf.DUMMYFUNCTION("""COMPUTED_VALUE"""),"Amici Mercantile, Inc.")</f>
        <v>Amici Mercantile, Inc.</v>
      </c>
      <c r="C80" s="11" t="str">
        <f>IFERROR(__xludf.DUMMYFUNCTION("""COMPUTED_VALUE"""),"AIR CONDITIONER")</f>
        <v>AIR CONDITIONER</v>
      </c>
      <c r="D80" s="12" t="str">
        <f>IFERROR(__xludf.DUMMYFUNCTION("""COMPUTED_VALUE"""),"PL2018070092")</f>
        <v>PL2018070092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ht="17.25" customHeight="1">
      <c r="A81" s="9"/>
      <c r="B81" s="10" t="str">
        <f>IFERROR(__xludf.DUMMYFUNCTION("""COMPUTED_VALUE"""),"Anaconda Metal Fastener, Inc.")</f>
        <v>Anaconda Metal Fastener, Inc.</v>
      </c>
      <c r="C81" s="11" t="str">
        <f>IFERROR(__xludf.DUMMYFUNCTION("""COMPUTED_VALUE"""),"LOW CARBON STEEL WIRES")</f>
        <v>LOW CARBON STEEL WIRES</v>
      </c>
      <c r="D81" s="12" t="str">
        <f>IFERROR(__xludf.DUMMYFUNCTION("""COMPUTED_VALUE"""),"SITGLCMS119578")</f>
        <v>SITGLCMS119578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ht="17.25" customHeight="1">
      <c r="A82" s="9"/>
      <c r="B82" s="10" t="str">
        <f>IFERROR(__xludf.DUMMYFUNCTION("""COMPUTED_VALUE"""),"ANAKO PHILIPPINES CORPORATION")</f>
        <v>ANAKO PHILIPPINES CORPORATION</v>
      </c>
      <c r="C82" s="11" t="str">
        <f>IFERROR(__xludf.DUMMYFUNCTION("""COMPUTED_VALUE"""),"Fire Extinguisher")</f>
        <v>Fire Extinguisher</v>
      </c>
      <c r="D82" s="12" t="str">
        <f>IFERROR(__xludf.DUMMYFUNCTION("""COMPUTED_VALUE"""),"JFKOX180896")</f>
        <v>JFKOX180896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ht="17.25" customHeight="1">
      <c r="A83" s="9"/>
      <c r="B83" s="10" t="str">
        <f>IFERROR(__xludf.DUMMYFUNCTION("""COMPUTED_VALUE"""),"Anako Philippines Corporation")</f>
        <v>Anako Philippines Corporation</v>
      </c>
      <c r="C83" s="11" t="str">
        <f>IFERROR(__xludf.DUMMYFUNCTION("""COMPUTED_VALUE"""),"DRY CHEMICAL PORTABLE FIRE EXTINGUISHER")</f>
        <v>DRY CHEMICAL PORTABLE FIRE EXTINGUISHER</v>
      </c>
      <c r="D83" s="12" t="str">
        <f>IFERROR(__xludf.DUMMYFUNCTION("""COMPUTED_VALUE"""),"JFKOX180815")</f>
        <v>JFKOX180815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ht="17.25" customHeight="1">
      <c r="A84" s="9"/>
      <c r="B84" s="10" t="str">
        <f>IFERROR(__xludf.DUMMYFUNCTION("""COMPUTED_VALUE"""),"Anako Philippines Corporation")</f>
        <v>Anako Philippines Corporation</v>
      </c>
      <c r="C84" s="11" t="str">
        <f>IFERROR(__xludf.DUMMYFUNCTION("""COMPUTED_VALUE"""),"PORTABLE FIRE EXTINGUISHER, 10# abc")</f>
        <v>PORTABLE FIRE EXTINGUISHER, 10# abc</v>
      </c>
      <c r="D84" s="12" t="str">
        <f>IFERROR(__xludf.DUMMYFUNCTION("""COMPUTED_VALUE"""),"JFKOX18-0015")</f>
        <v>JFKOX18-0015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ht="17.25" customHeight="1">
      <c r="A85" s="9"/>
      <c r="B85" s="10" t="str">
        <f>IFERROR(__xludf.DUMMYFUNCTION("""COMPUTED_VALUE"""),"Apex Plastic Piping Supply and Services")</f>
        <v>Apex Plastic Piping Supply and Services</v>
      </c>
      <c r="C85" s="11" t="str">
        <f>IFERROR(__xludf.DUMMYFUNCTION("""COMPUTED_VALUE"""),"POLYETHYLENE (PE) PIPES FOR WATER SUPPLY")</f>
        <v>POLYETHYLENE (PE) PIPES FOR WATER SUPPLY</v>
      </c>
      <c r="D85" s="12" t="str">
        <f>IFERROR(__xludf.DUMMYFUNCTION("""COMPUTED_VALUE"""),"605860862")</f>
        <v>605860862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ht="17.25" customHeight="1">
      <c r="A86" s="9"/>
      <c r="B86" s="10" t="str">
        <f>IFERROR(__xludf.DUMMYFUNCTION("""COMPUTED_VALUE"""),"Apex Plastic Piping Supply and Services")</f>
        <v>Apex Plastic Piping Supply and Services</v>
      </c>
      <c r="C86" s="11" t="str">
        <f>IFERROR(__xludf.DUMMYFUNCTION("""COMPUTED_VALUE"""),"POLYETHYLENE (PE) PIPES FOR WATER SUPPLY")</f>
        <v>POLYETHYLENE (PE) PIPES FOR WATER SUPPLY</v>
      </c>
      <c r="D86" s="12" t="str">
        <f>IFERROR(__xludf.DUMMYFUNCTION("""COMPUTED_VALUE"""),"605816657")</f>
        <v>605816657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ht="17.25" customHeight="1">
      <c r="A87" s="9"/>
      <c r="B87" s="10" t="str">
        <f>IFERROR(__xludf.DUMMYFUNCTION("""COMPUTED_VALUE"""),"Apo Cement Corporation")</f>
        <v>Apo Cement Corporation</v>
      </c>
      <c r="C87" s="11" t="str">
        <f>IFERROR(__xludf.DUMMYFUNCTION("""COMPUTED_VALUE"""),"Portland cement")</f>
        <v>Portland cement</v>
      </c>
      <c r="D87" s="12" t="str">
        <f>IFERROR(__xludf.DUMMYFUNCTION("""COMPUTED_VALUE"""),"201902")</f>
        <v>201902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ht="17.25" customHeight="1">
      <c r="A88" s="9"/>
      <c r="B88" s="10" t="str">
        <f>IFERROR(__xludf.DUMMYFUNCTION("""COMPUTED_VALUE"""),"Apo Cement Corporation")</f>
        <v>Apo Cement Corporation</v>
      </c>
      <c r="C88" s="11" t="str">
        <f>IFERROR(__xludf.DUMMYFUNCTION("""COMPUTED_VALUE"""),"Portland Cement")</f>
        <v>Portland Cement</v>
      </c>
      <c r="D88" s="12" t="str">
        <f>IFERROR(__xludf.DUMMYFUNCTION("""COMPUTED_VALUE"""),"201901")</f>
        <v>201901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ht="17.25" customHeight="1">
      <c r="A89" s="9"/>
      <c r="B89" s="10" t="str">
        <f>IFERROR(__xludf.DUMMYFUNCTION("""COMPUTED_VALUE"""),"Apo Cement Corporation")</f>
        <v>Apo Cement Corporation</v>
      </c>
      <c r="C89" s="11" t="str">
        <f>IFERROR(__xludf.DUMMYFUNCTION("""COMPUTED_VALUE"""),"Portland Cement")</f>
        <v>Portland Cement</v>
      </c>
      <c r="D89" s="12" t="str">
        <f>IFERROR(__xludf.DUMMYFUNCTION("""COMPUTED_VALUE"""),"201817")</f>
        <v>201817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ht="17.25" customHeight="1">
      <c r="A90" s="9"/>
      <c r="B90" s="10" t="str">
        <f>IFERROR(__xludf.DUMMYFUNCTION("""COMPUTED_VALUE"""),"APO Cement Corporation")</f>
        <v>APO Cement Corporation</v>
      </c>
      <c r="C90" s="11" t="str">
        <f>IFERROR(__xludf.DUMMYFUNCTION("""COMPUTED_VALUE"""),"Portland Cement")</f>
        <v>Portland Cement</v>
      </c>
      <c r="D90" s="12" t="str">
        <f>IFERROR(__xludf.DUMMYFUNCTION("""COMPUTED_VALUE"""),"201815")</f>
        <v>201815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ht="17.25" customHeight="1">
      <c r="A91" s="9"/>
      <c r="B91" s="10" t="str">
        <f>IFERROR(__xludf.DUMMYFUNCTION("""COMPUTED_VALUE"""),"APO Cement Corporation")</f>
        <v>APO Cement Corporation</v>
      </c>
      <c r="C91" s="11" t="str">
        <f>IFERROR(__xludf.DUMMYFUNCTION("""COMPUTED_VALUE"""),"Portland Cement")</f>
        <v>Portland Cement</v>
      </c>
      <c r="D91" s="12" t="str">
        <f>IFERROR(__xludf.DUMMYFUNCTION("""COMPUTED_VALUE"""),"201814")</f>
        <v>201814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ht="17.25" customHeight="1">
      <c r="A92" s="9"/>
      <c r="B92" s="10" t="str">
        <f>IFERROR(__xludf.DUMMYFUNCTION("""COMPUTED_VALUE"""),"APO Cement Corporation")</f>
        <v>APO Cement Corporation</v>
      </c>
      <c r="C92" s="11" t="str">
        <f>IFERROR(__xludf.DUMMYFUNCTION("""COMPUTED_VALUE"""),"Portland Cement")</f>
        <v>Portland Cement</v>
      </c>
      <c r="D92" s="12" t="str">
        <f>IFERROR(__xludf.DUMMYFUNCTION("""COMPUTED_VALUE"""),"201813")</f>
        <v>201813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ht="17.25" customHeight="1">
      <c r="A93" s="9"/>
      <c r="B93" s="10" t="str">
        <f>IFERROR(__xludf.DUMMYFUNCTION("""COMPUTED_VALUE"""),"APO Cement Corporation")</f>
        <v>APO Cement Corporation</v>
      </c>
      <c r="C93" s="11" t="str">
        <f>IFERROR(__xludf.DUMMYFUNCTION("""COMPUTED_VALUE"""),"Portland Cement")</f>
        <v>Portland Cement</v>
      </c>
      <c r="D93" s="12" t="str">
        <f>IFERROR(__xludf.DUMMYFUNCTION("""COMPUTED_VALUE"""),"201811")</f>
        <v>201811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ht="17.25" customHeight="1">
      <c r="A94" s="9"/>
      <c r="B94" s="10" t="str">
        <f>IFERROR(__xludf.DUMMYFUNCTION("""COMPUTED_VALUE"""),"APO Cement Corporation")</f>
        <v>APO Cement Corporation</v>
      </c>
      <c r="C94" s="11" t="str">
        <f>IFERROR(__xludf.DUMMYFUNCTION("""COMPUTED_VALUE"""),"Portland Cement")</f>
        <v>Portland Cement</v>
      </c>
      <c r="D94" s="12" t="str">
        <f>IFERROR(__xludf.DUMMYFUNCTION("""COMPUTED_VALUE"""),"201812")</f>
        <v>201812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ht="17.25" customHeight="1">
      <c r="A95" s="9"/>
      <c r="B95" s="10" t="str">
        <f>IFERROR(__xludf.DUMMYFUNCTION("""COMPUTED_VALUE"""),"APO Cement Corporation")</f>
        <v>APO Cement Corporation</v>
      </c>
      <c r="C95" s="11" t="str">
        <f>IFERROR(__xludf.DUMMYFUNCTION("""COMPUTED_VALUE"""),"Portland Cement")</f>
        <v>Portland Cement</v>
      </c>
      <c r="D95" s="12" t="str">
        <f>IFERROR(__xludf.DUMMYFUNCTION("""COMPUTED_VALUE"""),"201810")</f>
        <v>201810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ht="17.25" customHeight="1">
      <c r="A96" s="9"/>
      <c r="B96" s="10" t="str">
        <f>IFERROR(__xludf.DUMMYFUNCTION("""COMPUTED_VALUE"""),"APO Cement Corporation")</f>
        <v>APO Cement Corporation</v>
      </c>
      <c r="C96" s="11" t="str">
        <f>IFERROR(__xludf.DUMMYFUNCTION("""COMPUTED_VALUE"""),"Portland Cement")</f>
        <v>Portland Cement</v>
      </c>
      <c r="D96" s="12" t="str">
        <f>IFERROR(__xludf.DUMMYFUNCTION("""COMPUTED_VALUE"""),"201809")</f>
        <v>201809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ht="17.25" customHeight="1">
      <c r="A97" s="9"/>
      <c r="B97" s="10" t="str">
        <f>IFERROR(__xludf.DUMMYFUNCTION("""COMPUTED_VALUE"""),"APO Cement Corporation")</f>
        <v>APO Cement Corporation</v>
      </c>
      <c r="C97" s="11" t="str">
        <f>IFERROR(__xludf.DUMMYFUNCTION("""COMPUTED_VALUE"""),"Portland Cement")</f>
        <v>Portland Cement</v>
      </c>
      <c r="D97" s="12" t="str">
        <f>IFERROR(__xludf.DUMMYFUNCTION("""COMPUTED_VALUE"""),"201808")</f>
        <v>201808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ht="17.25" customHeight="1">
      <c r="A98" s="9"/>
      <c r="B98" s="10" t="str">
        <f>IFERROR(__xludf.DUMMYFUNCTION("""COMPUTED_VALUE"""),"APO Cement Corporation")</f>
        <v>APO Cement Corporation</v>
      </c>
      <c r="C98" s="11" t="str">
        <f>IFERROR(__xludf.DUMMYFUNCTION("""COMPUTED_VALUE"""),"Portland Cement")</f>
        <v>Portland Cement</v>
      </c>
      <c r="D98" s="12" t="str">
        <f>IFERROR(__xludf.DUMMYFUNCTION("""COMPUTED_VALUE"""),"201807")</f>
        <v>201807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ht="17.25" customHeight="1">
      <c r="A99" s="9"/>
      <c r="B99" s="10" t="str">
        <f>IFERROR(__xludf.DUMMYFUNCTION("""COMPUTED_VALUE"""),"APO CEMENT CORPORATION")</f>
        <v>APO CEMENT CORPORATION</v>
      </c>
      <c r="C99" s="11" t="str">
        <f>IFERROR(__xludf.DUMMYFUNCTION("""COMPUTED_VALUE"""),"PORTLANd Cement")</f>
        <v>PORTLANd Cement</v>
      </c>
      <c r="D99" s="12" t="str">
        <f>IFERROR(__xludf.DUMMYFUNCTION("""COMPUTED_VALUE"""),"201806")</f>
        <v>201806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ht="17.25" customHeight="1">
      <c r="A100" s="9"/>
      <c r="B100" s="10" t="str">
        <f>IFERROR(__xludf.DUMMYFUNCTION("""COMPUTED_VALUE"""),"Apo Cement Corporation")</f>
        <v>Apo Cement Corporation</v>
      </c>
      <c r="C100" s="11" t="str">
        <f>IFERROR(__xludf.DUMMYFUNCTION("""COMPUTED_VALUE"""),"portland Cement")</f>
        <v>portland Cement</v>
      </c>
      <c r="D100" s="12" t="str">
        <f>IFERROR(__xludf.DUMMYFUNCTION("""COMPUTED_VALUE"""),"201805")</f>
        <v>201805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  <row r="101" ht="17.25" customHeight="1">
      <c r="A101" s="9"/>
      <c r="B101" s="10" t="str">
        <f>IFERROR(__xludf.DUMMYFUNCTION("""COMPUTED_VALUE"""),"Apo Cement Corporation")</f>
        <v>Apo Cement Corporation</v>
      </c>
      <c r="C101" s="11" t="str">
        <f>IFERROR(__xludf.DUMMYFUNCTION("""COMPUTED_VALUE"""),"BLENDED HYDRAULIC CEMENT WITH POZZOLAN")</f>
        <v>BLENDED HYDRAULIC CEMENT WITH POZZOLAN</v>
      </c>
      <c r="D101" s="12" t="str">
        <f>IFERROR(__xludf.DUMMYFUNCTION("""COMPUTED_VALUE"""),"VIS008/18")</f>
        <v>VIS008/18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</row>
    <row r="102" ht="17.25" customHeight="1">
      <c r="A102" s="9"/>
      <c r="B102" s="10" t="str">
        <f>IFERROR(__xludf.DUMMYFUNCTION("""COMPUTED_VALUE"""),"Apo Cement Corporation")</f>
        <v>Apo Cement Corporation</v>
      </c>
      <c r="C102" s="11" t="str">
        <f>IFERROR(__xludf.DUMMYFUNCTION("""COMPUTED_VALUE"""),"BLENDED HYDRAULIC CEMENT WITH POZZOLAN")</f>
        <v>BLENDED HYDRAULIC CEMENT WITH POZZOLAN</v>
      </c>
      <c r="D102" s="12" t="str">
        <f>IFERROR(__xludf.DUMMYFUNCTION("""COMPUTED_VALUE"""),"VIS007/18")</f>
        <v>VIS007/18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</row>
    <row r="103" ht="17.25" customHeight="1">
      <c r="A103" s="9"/>
      <c r="B103" s="10" t="str">
        <f>IFERROR(__xludf.DUMMYFUNCTION("""COMPUTED_VALUE"""),"Apo Cement Corporation")</f>
        <v>Apo Cement Corporation</v>
      </c>
      <c r="C103" s="11" t="str">
        <f>IFERROR(__xludf.DUMMYFUNCTION("""COMPUTED_VALUE"""),"PORTLAND CEMENT")</f>
        <v>PORTLAND CEMENT</v>
      </c>
      <c r="D103" s="12" t="str">
        <f>IFERROR(__xludf.DUMMYFUNCTION("""COMPUTED_VALUE"""),"SAMPVIS007/18")</f>
        <v>SAMPVIS007/18</v>
      </c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</row>
    <row r="104" ht="17.25" customHeight="1">
      <c r="A104" s="9"/>
      <c r="B104" s="10" t="str">
        <f>IFERROR(__xludf.DUMMYFUNCTION("""COMPUTED_VALUE"""),"Apo Cement Corporation")</f>
        <v>Apo Cement Corporation</v>
      </c>
      <c r="C104" s="11" t="str">
        <f>IFERROR(__xludf.DUMMYFUNCTION("""COMPUTED_VALUE"""),"PORTLAND CEMENT")</f>
        <v>PORTLAND CEMENT</v>
      </c>
      <c r="D104" s="12" t="str">
        <f>IFERROR(__xludf.DUMMYFUNCTION("""COMPUTED_VALUE"""),"201804")</f>
        <v>201804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</row>
    <row r="105" ht="17.25" customHeight="1">
      <c r="A105" s="9"/>
      <c r="B105" s="10" t="str">
        <f>IFERROR(__xludf.DUMMYFUNCTION("""COMPUTED_VALUE"""),"Apo Cement Corporation")</f>
        <v>Apo Cement Corporation</v>
      </c>
      <c r="C105" s="11" t="str">
        <f>IFERROR(__xludf.DUMMYFUNCTION("""COMPUTED_VALUE"""),"PORTLAND CEMENT")</f>
        <v>PORTLAND CEMENT</v>
      </c>
      <c r="D105" s="12" t="str">
        <f>IFERROR(__xludf.DUMMYFUNCTION("""COMPUTED_VALUE"""),"201803")</f>
        <v>201803</v>
      </c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</row>
    <row r="106" ht="17.25" customHeight="1">
      <c r="A106" s="9"/>
      <c r="B106" s="10" t="str">
        <f>IFERROR(__xludf.DUMMYFUNCTION("""COMPUTED_VALUE"""),"Apo Cement Corporation")</f>
        <v>Apo Cement Corporation</v>
      </c>
      <c r="C106" s="11" t="str">
        <f>IFERROR(__xludf.DUMMYFUNCTION("""COMPUTED_VALUE"""),"BLENDED HYDRAULIC CEMENT WITH POZZOLAN")</f>
        <v>BLENDED HYDRAULIC CEMENT WITH POZZOLAN</v>
      </c>
      <c r="D106" s="12" t="str">
        <f>IFERROR(__xludf.DUMMYFUNCTION("""COMPUTED_VALUE"""),"VIS006/18")</f>
        <v>VIS006/18</v>
      </c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</row>
    <row r="107" ht="17.25" customHeight="1">
      <c r="A107" s="9"/>
      <c r="B107" s="10" t="str">
        <f>IFERROR(__xludf.DUMMYFUNCTION("""COMPUTED_VALUE"""),"Apo Cement Corporation")</f>
        <v>Apo Cement Corporation</v>
      </c>
      <c r="C107" s="11" t="str">
        <f>IFERROR(__xludf.DUMMYFUNCTION("""COMPUTED_VALUE"""),"BLENDED HYDRAULIC CEMENT WITH POZZOLAN")</f>
        <v>BLENDED HYDRAULIC CEMENT WITH POZZOLAN</v>
      </c>
      <c r="D107" s="12" t="str">
        <f>IFERROR(__xludf.DUMMYFUNCTION("""COMPUTED_VALUE"""),"VIS005/18")</f>
        <v>VIS005/18</v>
      </c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</row>
    <row r="108" ht="17.25" customHeight="1">
      <c r="A108" s="9"/>
      <c r="B108" s="10" t="str">
        <f>IFERROR(__xludf.DUMMYFUNCTION("""COMPUTED_VALUE"""),"Apo Cement Corporation")</f>
        <v>Apo Cement Corporation</v>
      </c>
      <c r="C108" s="11" t="str">
        <f>IFERROR(__xludf.DUMMYFUNCTION("""COMPUTED_VALUE"""),"BLENDED HYDRAULIC CEMENT WITH POZZOLAN")</f>
        <v>BLENDED HYDRAULIC CEMENT WITH POZZOLAN</v>
      </c>
      <c r="D108" s="12" t="str">
        <f>IFERROR(__xludf.DUMMYFUNCTION("""COMPUTED_VALUE"""),"VIS004/18")</f>
        <v>VIS004/18</v>
      </c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</row>
    <row r="109" ht="17.25" customHeight="1">
      <c r="A109" s="9"/>
      <c r="B109" s="10" t="str">
        <f>IFERROR(__xludf.DUMMYFUNCTION("""COMPUTED_VALUE"""),"Apo Cement Corporation")</f>
        <v>Apo Cement Corporation</v>
      </c>
      <c r="C109" s="11" t="str">
        <f>IFERROR(__xludf.DUMMYFUNCTION("""COMPUTED_VALUE"""),"BLENDED HYDRAULIC CEMENT WITH POZZOLAN")</f>
        <v>BLENDED HYDRAULIC CEMENT WITH POZZOLAN</v>
      </c>
      <c r="D109" s="12" t="str">
        <f>IFERROR(__xludf.DUMMYFUNCTION("""COMPUTED_VALUE"""),"VIS003/18")</f>
        <v>VIS003/18</v>
      </c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</row>
    <row r="110" ht="17.25" customHeight="1">
      <c r="A110" s="9"/>
      <c r="B110" s="10" t="str">
        <f>IFERROR(__xludf.DUMMYFUNCTION("""COMPUTED_VALUE"""),"Apo Cement Corporation")</f>
        <v>Apo Cement Corporation</v>
      </c>
      <c r="C110" s="11" t="str">
        <f>IFERROR(__xludf.DUMMYFUNCTION("""COMPUTED_VALUE"""),"BLENDED HYDRAULIC CEMENT WITH POZZOLAN")</f>
        <v>BLENDED HYDRAULIC CEMENT WITH POZZOLAN</v>
      </c>
      <c r="D110" s="12" t="str">
        <f>IFERROR(__xludf.DUMMYFUNCTION("""COMPUTED_VALUE"""),"VIS002/18")</f>
        <v>VIS002/18</v>
      </c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</row>
    <row r="111" ht="17.25" customHeight="1">
      <c r="A111" s="9"/>
      <c r="B111" s="10" t="str">
        <f>IFERROR(__xludf.DUMMYFUNCTION("""COMPUTED_VALUE"""),"Apo Cement Corporation")</f>
        <v>Apo Cement Corporation</v>
      </c>
      <c r="C111" s="11" t="str">
        <f>IFERROR(__xludf.DUMMYFUNCTION("""COMPUTED_VALUE"""),"BLENDED HYDRAULIC CEMENT WITH POZZOLAN")</f>
        <v>BLENDED HYDRAULIC CEMENT WITH POZZOLAN</v>
      </c>
      <c r="D111" s="12" t="str">
        <f>IFERROR(__xludf.DUMMYFUNCTION("""COMPUTED_VALUE"""),"1")</f>
        <v>1</v>
      </c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</row>
    <row r="112" ht="17.25" customHeight="1">
      <c r="A112" s="9"/>
      <c r="B112" s="10" t="str">
        <f>IFERROR(__xludf.DUMMYFUNCTION("""COMPUTED_VALUE"""),"Apo Cement Corporation")</f>
        <v>Apo Cement Corporation</v>
      </c>
      <c r="C112" s="11" t="str">
        <f>IFERROR(__xludf.DUMMYFUNCTION("""COMPUTED_VALUE"""),"PORTLAND CEMENT")</f>
        <v>PORTLAND CEMENT</v>
      </c>
      <c r="D112" s="12" t="str">
        <f>IFERROR(__xludf.DUMMYFUNCTION("""COMPUTED_VALUE"""),"201802")</f>
        <v>201802</v>
      </c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</row>
    <row r="113" ht="17.25" customHeight="1">
      <c r="A113" s="9"/>
      <c r="B113" s="10" t="str">
        <f>IFERROR(__xludf.DUMMYFUNCTION("""COMPUTED_VALUE"""),"Apo Cement Corporation")</f>
        <v>Apo Cement Corporation</v>
      </c>
      <c r="C113" s="11" t="str">
        <f>IFERROR(__xludf.DUMMYFUNCTION("""COMPUTED_VALUE"""),"BLENDED HYDRAULIC CEMENT WITH POZZOLAN")</f>
        <v>BLENDED HYDRAULIC CEMENT WITH POZZOLAN</v>
      </c>
      <c r="D113" s="12" t="str">
        <f>IFERROR(__xludf.DUMMYFUNCTION("""COMPUTED_VALUE"""),"1")</f>
        <v>1</v>
      </c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</row>
    <row r="114" ht="17.25" customHeight="1">
      <c r="A114" s="9"/>
      <c r="B114" s="10" t="str">
        <f>IFERROR(__xludf.DUMMYFUNCTION("""COMPUTED_VALUE"""),"Apo Cement Corporation")</f>
        <v>Apo Cement Corporation</v>
      </c>
      <c r="C114" s="11" t="str">
        <f>IFERROR(__xludf.DUMMYFUNCTION("""COMPUTED_VALUE"""),"BLENDED HYDRAULIC CEMENT WITH POZZOLAN")</f>
        <v>BLENDED HYDRAULIC CEMENT WITH POZZOLAN</v>
      </c>
      <c r="D114" s="12" t="str">
        <f>IFERROR(__xludf.DUMMYFUNCTION("""COMPUTED_VALUE"""),"1")</f>
        <v>1</v>
      </c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</row>
    <row r="115" ht="17.25" customHeight="1">
      <c r="A115" s="9"/>
      <c r="B115" s="10" t="str">
        <f>IFERROR(__xludf.DUMMYFUNCTION("""COMPUTED_VALUE"""),"Apo Cement Corporation")</f>
        <v>Apo Cement Corporation</v>
      </c>
      <c r="C115" s="11" t="str">
        <f>IFERROR(__xludf.DUMMYFUNCTION("""COMPUTED_VALUE"""),"PORTLAND CEMENT")</f>
        <v>PORTLAND CEMENT</v>
      </c>
      <c r="D115" s="12" t="str">
        <f>IFERROR(__xludf.DUMMYFUNCTION("""COMPUTED_VALUE"""),"201802")</f>
        <v>201802</v>
      </c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</row>
    <row r="116" ht="17.25" customHeight="1">
      <c r="A116" s="9"/>
      <c r="B116" s="10" t="str">
        <f>IFERROR(__xludf.DUMMYFUNCTION("""COMPUTED_VALUE"""),"Apo Cement Corporation")</f>
        <v>Apo Cement Corporation</v>
      </c>
      <c r="C116" s="11" t="str">
        <f>IFERROR(__xludf.DUMMYFUNCTION("""COMPUTED_VALUE"""),"PORTLAND CEMENT")</f>
        <v>PORTLAND CEMENT</v>
      </c>
      <c r="D116" s="12" t="str">
        <f>IFERROR(__xludf.DUMMYFUNCTION("""COMPUTED_VALUE"""),"201801")</f>
        <v>201801</v>
      </c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</row>
    <row r="117" ht="17.25" customHeight="1">
      <c r="A117" s="9"/>
      <c r="B117" s="10" t="str">
        <f>IFERROR(__xludf.DUMMYFUNCTION("""COMPUTED_VALUE"""),"Apo Cement Corporation")</f>
        <v>Apo Cement Corporation</v>
      </c>
      <c r="C117" s="11" t="str">
        <f>IFERROR(__xludf.DUMMYFUNCTION("""COMPUTED_VALUE"""),"PORTLAND CEMENT")</f>
        <v>PORTLAND CEMENT</v>
      </c>
      <c r="D117" s="12" t="str">
        <f>IFERROR(__xludf.DUMMYFUNCTION("""COMPUTED_VALUE"""),"201720")</f>
        <v>201720</v>
      </c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</row>
    <row r="118" ht="17.25" customHeight="1">
      <c r="A118" s="9"/>
      <c r="B118" s="10" t="str">
        <f>IFERROR(__xludf.DUMMYFUNCTION("""COMPUTED_VALUE"""),"Apo Cement Corporation")</f>
        <v>Apo Cement Corporation</v>
      </c>
      <c r="C118" s="11" t="str">
        <f>IFERROR(__xludf.DUMMYFUNCTION("""COMPUTED_VALUE"""),"PORTLAND CEMENT")</f>
        <v>PORTLAND CEMENT</v>
      </c>
      <c r="D118" s="12" t="str">
        <f>IFERROR(__xludf.DUMMYFUNCTION("""COMPUTED_VALUE"""),"201719")</f>
        <v>201719</v>
      </c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</row>
    <row r="119" ht="17.25" customHeight="1">
      <c r="A119" s="9"/>
      <c r="B119" s="10" t="str">
        <f>IFERROR(__xludf.DUMMYFUNCTION("""COMPUTED_VALUE"""),"Appstar Global Distributors, Inc.")</f>
        <v>Appstar Global Distributors, Inc.</v>
      </c>
      <c r="C119" s="11" t="str">
        <f>IFERROR(__xludf.DUMMYFUNCTION("""COMPUTED_VALUE"""),"ELECTRIC OVEN")</f>
        <v>ELECTRIC OVEN</v>
      </c>
      <c r="D119" s="12" t="str">
        <f>IFERROR(__xludf.DUMMYFUNCTION("""COMPUTED_VALUE"""),"IST3150000390")</f>
        <v>IST3150000390</v>
      </c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</row>
    <row r="120" ht="17.25" customHeight="1">
      <c r="A120" s="9"/>
      <c r="B120" s="10" t="str">
        <f>IFERROR(__xludf.DUMMYFUNCTION("""COMPUTED_VALUE"""),"Appzia Enterprises")</f>
        <v>Appzia Enterprises</v>
      </c>
      <c r="C120" s="11" t="str">
        <f>IFERROR(__xludf.DUMMYFUNCTION("""COMPUTED_VALUE"""),"RUBBER INNER TUBES")</f>
        <v>RUBBER INNER TUBES</v>
      </c>
      <c r="D120" s="12" t="str">
        <f>IFERROR(__xludf.DUMMYFUNCTION("""COMPUTED_VALUE"""),"PAV07180981")</f>
        <v>PAV07180981</v>
      </c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</row>
    <row r="121" ht="17.25" customHeight="1">
      <c r="A121" s="9"/>
      <c r="B121" s="10" t="str">
        <f>IFERROR(__xludf.DUMMYFUNCTION("""COMPUTED_VALUE"""),"Appzia Enterprises")</f>
        <v>Appzia Enterprises</v>
      </c>
      <c r="C121" s="11" t="str">
        <f>IFERROR(__xludf.DUMMYFUNCTION("""COMPUTED_VALUE"""),"RUBBER INNER TUBES")</f>
        <v>RUBBER INNER TUBES</v>
      </c>
      <c r="D121" s="12" t="str">
        <f>IFERROR(__xludf.DUMMYFUNCTION("""COMPUTED_VALUE"""),"PAV03000214")</f>
        <v>PAV03000214</v>
      </c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</row>
    <row r="122" ht="17.25" customHeight="1">
      <c r="A122" s="9"/>
      <c r="B122" s="10" t="str">
        <f>IFERROR(__xludf.DUMMYFUNCTION("""COMPUTED_VALUE"""),"Appzia Enterprises")</f>
        <v>Appzia Enterprises</v>
      </c>
      <c r="C122" s="11" t="str">
        <f>IFERROR(__xludf.DUMMYFUNCTION("""COMPUTED_VALUE"""),"PNEUMATIC TIRES")</f>
        <v>PNEUMATIC TIRES</v>
      </c>
      <c r="D122" s="12" t="str">
        <f>IFERROR(__xludf.DUMMYFUNCTION("""COMPUTED_VALUE"""),"SIN03028571")</f>
        <v>SIN03028571</v>
      </c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</row>
    <row r="123" ht="17.25" customHeight="1">
      <c r="A123" s="9"/>
      <c r="B123" s="10" t="str">
        <f>IFERROR(__xludf.DUMMYFUNCTION("""COMPUTED_VALUE"""),"Arktech Philippines Inc.")</f>
        <v>Arktech Philippines Inc.</v>
      </c>
      <c r="C123" s="11" t="str">
        <f>IFERROR(__xludf.DUMMYFUNCTION("""COMPUTED_VALUE"""),"EQUAL LEG ANGLE STEEL BARS")</f>
        <v>EQUAL LEG ANGLE STEEL BARS</v>
      </c>
      <c r="D123" s="12" t="str">
        <f>IFERROR(__xludf.DUMMYFUNCTION("""COMPUTED_VALUE"""),"TYOMNL1808711")</f>
        <v>TYOMNL1808711</v>
      </c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</row>
    <row r="124" ht="17.25" customHeight="1">
      <c r="A124" s="9"/>
      <c r="B124" s="10" t="str">
        <f>IFERROR(__xludf.DUMMYFUNCTION("""COMPUTED_VALUE"""),"Arktech Philippines Inc.")</f>
        <v>Arktech Philippines Inc.</v>
      </c>
      <c r="C124" s="11" t="str">
        <f>IFERROR(__xludf.DUMMYFUNCTION("""COMPUTED_VALUE"""),"EQUAL LEG ANGLE STEEL BARS")</f>
        <v>EQUAL LEG ANGLE STEEL BARS</v>
      </c>
      <c r="D124" s="12" t="str">
        <f>IFERROR(__xludf.DUMMYFUNCTION("""COMPUTED_VALUE"""),"TYOMNL1807687")</f>
        <v>TYOMNL1807687</v>
      </c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</row>
    <row r="125" ht="17.25" customHeight="1">
      <c r="A125" s="9"/>
      <c r="B125" s="10" t="str">
        <f>IFERROR(__xludf.DUMMYFUNCTION("""COMPUTED_VALUE"""),"Armored Transport Plus Inc.")</f>
        <v>Armored Transport Plus Inc.</v>
      </c>
      <c r="C125" s="11" t="str">
        <f>IFERROR(__xludf.DUMMYFUNCTION("""COMPUTED_VALUE"""),"PNEUMATIC TIRES")</f>
        <v>PNEUMATIC TIRES</v>
      </c>
      <c r="D125" s="12" t="str">
        <f>IFERROR(__xludf.DUMMYFUNCTION("""COMPUTED_VALUE"""),"TS/MNS/0618-37")</f>
        <v>TS/MNS/0618-37</v>
      </c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</row>
    <row r="126" ht="17.25" customHeight="1">
      <c r="A126" s="9"/>
      <c r="B126" s="10" t="str">
        <f>IFERROR(__xludf.DUMMYFUNCTION("""COMPUTED_VALUE"""),"Armored Transport Plus, Inc.")</f>
        <v>Armored Transport Plus, Inc.</v>
      </c>
      <c r="C126" s="11" t="str">
        <f>IFERROR(__xludf.DUMMYFUNCTION("""COMPUTED_VALUE"""),"pneumatic tires")</f>
        <v>pneumatic tires</v>
      </c>
      <c r="D126" s="12" t="str">
        <f>IFERROR(__xludf.DUMMYFUNCTION("""COMPUTED_VALUE"""),"TS/MNL/1118-25")</f>
        <v>TS/MNL/1118-25</v>
      </c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</row>
    <row r="127" ht="17.25" customHeight="1">
      <c r="A127" s="9"/>
      <c r="B127" s="10" t="str">
        <f>IFERROR(__xludf.DUMMYFUNCTION("""COMPUTED_VALUE"""),"Armored Transport Plus, Inc.")</f>
        <v>Armored Transport Plus, Inc.</v>
      </c>
      <c r="C127" s="11" t="str">
        <f>IFERROR(__xludf.DUMMYFUNCTION("""COMPUTED_VALUE"""),"pneumatic tires")</f>
        <v>pneumatic tires</v>
      </c>
      <c r="D127" s="12" t="str">
        <f>IFERROR(__xludf.DUMMYFUNCTION("""COMPUTED_VALUE"""),"TS/MNS/0918-27")</f>
        <v>TS/MNS/0918-27</v>
      </c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</row>
    <row r="128" ht="17.25" customHeight="1">
      <c r="A128" s="9"/>
      <c r="B128" s="10" t="str">
        <f>IFERROR(__xludf.DUMMYFUNCTION("""COMPUTED_VALUE"""),"Armstrong Ent. Co., Inc.")</f>
        <v>Armstrong Ent. Co., Inc.</v>
      </c>
      <c r="C128" s="11" t="str">
        <f>IFERROR(__xludf.DUMMYFUNCTION("""COMPUTED_VALUE"""),"Pneumatic Tires")</f>
        <v>Pneumatic Tires</v>
      </c>
      <c r="D128" s="12" t="str">
        <f>IFERROR(__xludf.DUMMYFUNCTION("""COMPUTED_VALUE"""),"MCB485833")</f>
        <v>MCB485833</v>
      </c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</row>
    <row r="129" ht="17.25" customHeight="1">
      <c r="A129" s="9"/>
      <c r="B129" s="10" t="str">
        <f>IFERROR(__xludf.DUMMYFUNCTION("""COMPUTED_VALUE"""),"Armstrong Ent. Co., Inc.")</f>
        <v>Armstrong Ent. Co., Inc.</v>
      </c>
      <c r="C129" s="11" t="str">
        <f>IFERROR(__xludf.DUMMYFUNCTION("""COMPUTED_VALUE"""),"Pneumatic Tires")</f>
        <v>Pneumatic Tires</v>
      </c>
      <c r="D129" s="12" t="str">
        <f>IFERROR(__xludf.DUMMYFUNCTION("""COMPUTED_VALUE"""),"ONEYOS8AH1010900")</f>
        <v>ONEYOS8AH1010900</v>
      </c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</row>
    <row r="130" ht="17.25" customHeight="1">
      <c r="A130" s="9"/>
      <c r="B130" s="10" t="str">
        <f>IFERROR(__xludf.DUMMYFUNCTION("""COMPUTED_VALUE"""),"Armstrong Ent. Co., Inc.")</f>
        <v>Armstrong Ent. Co., Inc.</v>
      </c>
      <c r="C130" s="11" t="str">
        <f>IFERROR(__xludf.DUMMYFUNCTION("""COMPUTED_VALUE"""),"Pneumatic Tires")</f>
        <v>Pneumatic Tires</v>
      </c>
      <c r="D130" s="12" t="str">
        <f>IFERROR(__xludf.DUMMYFUNCTION("""COMPUTED_VALUE"""),"MCB459445")</f>
        <v>MCB459445</v>
      </c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</row>
    <row r="131" ht="17.25" customHeight="1">
      <c r="A131" s="9"/>
      <c r="B131" s="10" t="str">
        <f>IFERROR(__xludf.DUMMYFUNCTION("""COMPUTED_VALUE"""),"Armstrong Enterprises Co., Inc.")</f>
        <v>Armstrong Enterprises Co., Inc.</v>
      </c>
      <c r="C131" s="11" t="str">
        <f>IFERROR(__xludf.DUMMYFUNCTION("""COMPUTED_VALUE"""),"pneumatic tires")</f>
        <v>pneumatic tires</v>
      </c>
      <c r="D131" s="12" t="str">
        <f>IFERROR(__xludf.DUMMYFUNCTION("""COMPUTED_VALUE"""),"MCB549849")</f>
        <v>MCB549849</v>
      </c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</row>
    <row r="132" ht="17.25" customHeight="1">
      <c r="A132" s="9"/>
      <c r="B132" s="10" t="str">
        <f>IFERROR(__xludf.DUMMYFUNCTION("""COMPUTED_VALUE"""),"Armstrong Enterprises Co., Inc.")</f>
        <v>Armstrong Enterprises Co., Inc.</v>
      </c>
      <c r="C132" s="11" t="str">
        <f>IFERROR(__xludf.DUMMYFUNCTION("""COMPUTED_VALUE"""),"pneumatic tires")</f>
        <v>pneumatic tires</v>
      </c>
      <c r="D132" s="12" t="str">
        <f>IFERROR(__xludf.DUMMYFUNCTION("""COMPUTED_VALUE"""),"ONEYOS8AE3893600")</f>
        <v>ONEYOS8AE3893600</v>
      </c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</row>
    <row r="133" ht="17.25" customHeight="1">
      <c r="A133" s="9"/>
      <c r="B133" s="10" t="str">
        <f>IFERROR(__xludf.DUMMYFUNCTION("""COMPUTED_VALUE"""),"Armstrong Enterprises Company, Inc.")</f>
        <v>Armstrong Enterprises Company, Inc.</v>
      </c>
      <c r="C133" s="11" t="str">
        <f>IFERROR(__xludf.DUMMYFUNCTION("""COMPUTED_VALUE"""),"PNEUMATIC TIRES")</f>
        <v>PNEUMATIC TIRES</v>
      </c>
      <c r="D133" s="12" t="str">
        <f>IFERROR(__xludf.DUMMYFUNCTION("""COMPUTED_VALUE"""),"MCB338915")</f>
        <v>MCB338915</v>
      </c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</row>
    <row r="134" ht="17.25" customHeight="1">
      <c r="A134" s="9"/>
      <c r="B134" s="10" t="str">
        <f>IFERROR(__xludf.DUMMYFUNCTION("""COMPUTED_VALUE"""),"Armstrong Enterprises Company, Inc.")</f>
        <v>Armstrong Enterprises Company, Inc.</v>
      </c>
      <c r="C134" s="11" t="str">
        <f>IFERROR(__xludf.DUMMYFUNCTION("""COMPUTED_VALUE"""),"PNEUMATIC TIRES")</f>
        <v>PNEUMATIC TIRES</v>
      </c>
      <c r="D134" s="12" t="str">
        <f>IFERROR(__xludf.DUMMYFUNCTION("""COMPUTED_VALUE"""),"ONEYPENU01575600")</f>
        <v>ONEYPENU01575600</v>
      </c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</row>
    <row r="135" ht="17.25" customHeight="1">
      <c r="A135" s="9"/>
      <c r="B135" s="10" t="str">
        <f>IFERROR(__xludf.DUMMYFUNCTION("""COMPUTED_VALUE"""),"Armstrong Enterprises Company, Inc.")</f>
        <v>Armstrong Enterprises Company, Inc.</v>
      </c>
      <c r="C135" s="11" t="str">
        <f>IFERROR(__xludf.DUMMYFUNCTION("""COMPUTED_VALUE"""),"PNEUMATIC TIRES")</f>
        <v>PNEUMATIC TIRES</v>
      </c>
      <c r="D135" s="12" t="str">
        <f>IFERROR(__xludf.DUMMYFUNCTION("""COMPUTED_VALUE"""),"ONEYPENU00636300")</f>
        <v>ONEYPENU00636300</v>
      </c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</row>
    <row r="136" ht="17.25" customHeight="1">
      <c r="A136" s="9"/>
      <c r="B136" s="10" t="str">
        <f>IFERROR(__xludf.DUMMYFUNCTION("""COMPUTED_VALUE"""),"Armstrong Enterprises Company, Inc.")</f>
        <v>Armstrong Enterprises Company, Inc.</v>
      </c>
      <c r="C136" s="11" t="str">
        <f>IFERROR(__xludf.DUMMYFUNCTION("""COMPUTED_VALUE"""),"PNEUMATIC TIRES")</f>
        <v>PNEUMATIC TIRES</v>
      </c>
      <c r="D136" s="12" t="str">
        <f>IFERROR(__xludf.DUMMYFUNCTION("""COMPUTED_VALUE"""),"290810005474")</f>
        <v>290810005474</v>
      </c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</row>
    <row r="137" ht="17.25" customHeight="1">
      <c r="A137" s="9"/>
      <c r="B137" s="10" t="str">
        <f>IFERROR(__xludf.DUMMYFUNCTION("""COMPUTED_VALUE"""),"Armstrong Enterprises Company, Inc.")</f>
        <v>Armstrong Enterprises Company, Inc.</v>
      </c>
      <c r="C137" s="11" t="str">
        <f>IFERROR(__xludf.DUMMYFUNCTION("""COMPUTED_VALUE"""),"PNEUMATIC TIRES")</f>
        <v>PNEUMATIC TIRES</v>
      </c>
      <c r="D137" s="12" t="str">
        <f>IFERROR(__xludf.DUMMYFUNCTION("""COMPUTED_VALUE"""),"120810019709")</f>
        <v>120810019709</v>
      </c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</row>
    <row r="138" ht="17.25" customHeight="1">
      <c r="A138" s="9"/>
      <c r="B138" s="10" t="str">
        <f>IFERROR(__xludf.DUMMYFUNCTION("""COMPUTED_VALUE"""),"Armstrong Enterprises Company, Inc.")</f>
        <v>Armstrong Enterprises Company, Inc.</v>
      </c>
      <c r="C138" s="11" t="str">
        <f>IFERROR(__xludf.DUMMYFUNCTION("""COMPUTED_VALUE"""),"PNEUMATIC TIRES")</f>
        <v>PNEUMATIC TIRES</v>
      </c>
      <c r="D138" s="12" t="str">
        <f>IFERROR(__xludf.DUMMYFUNCTION("""COMPUTED_VALUE"""),"290810003111")</f>
        <v>290810003111</v>
      </c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</row>
    <row r="139" ht="17.25" customHeight="1">
      <c r="A139" s="9"/>
      <c r="B139" s="10" t="str">
        <f>IFERROR(__xludf.DUMMYFUNCTION("""COMPUTED_VALUE"""),"Armstrong Enterprises Company, Inc.")</f>
        <v>Armstrong Enterprises Company, Inc.</v>
      </c>
      <c r="C139" s="11" t="str">
        <f>IFERROR(__xludf.DUMMYFUNCTION("""COMPUTED_VALUE"""),"PNEUMATIC TIRES")</f>
        <v>PNEUMATIC TIRES</v>
      </c>
      <c r="D139" s="12" t="str">
        <f>IFERROR(__xludf.DUMMYFUNCTION("""COMPUTED_VALUE"""),"120810000875")</f>
        <v>120810000875</v>
      </c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</row>
    <row r="140" ht="17.25" customHeight="1">
      <c r="A140" s="9"/>
      <c r="B140" s="10" t="str">
        <f>IFERROR(__xludf.DUMMYFUNCTION("""COMPUTED_VALUE"""),"Armstrong Enterprises Company, Inc.")</f>
        <v>Armstrong Enterprises Company, Inc.</v>
      </c>
      <c r="C140" s="11" t="str">
        <f>IFERROR(__xludf.DUMMYFUNCTION("""COMPUTED_VALUE"""),"PNEUMATIC TIRES")</f>
        <v>PNEUMATIC TIRES</v>
      </c>
      <c r="D140" s="12" t="str">
        <f>IFERROR(__xludf.DUMMYFUNCTION("""COMPUTED_VALUE"""),"120710155668")</f>
        <v>120710155668</v>
      </c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</row>
    <row r="141" ht="17.25" customHeight="1">
      <c r="A141" s="9"/>
      <c r="B141" s="10" t="str">
        <f>IFERROR(__xludf.DUMMYFUNCTION("""COMPUTED_VALUE"""),"Artinc Marketing Corp.")</f>
        <v>Artinc Marketing Corp.</v>
      </c>
      <c r="C141" s="11" t="str">
        <f>IFERROR(__xludf.DUMMYFUNCTION("""COMPUTED_VALUE"""),"Tie Wires")</f>
        <v>Tie Wires</v>
      </c>
      <c r="D141" s="12" t="str">
        <f>IFERROR(__xludf.DUMMYFUNCTION("""COMPUTED_VALUE"""),"YOKMNL18094299")</f>
        <v>YOKMNL18094299</v>
      </c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</row>
    <row r="142" ht="17.25" customHeight="1">
      <c r="A142" s="9"/>
      <c r="B142" s="10" t="str">
        <f>IFERROR(__xludf.DUMMYFUNCTION("""COMPUTED_VALUE"""),"Asahi Electrical Mfg. Corp.")</f>
        <v>Asahi Electrical Mfg. Corp.</v>
      </c>
      <c r="C142" s="11" t="str">
        <f>IFERROR(__xludf.DUMMYFUNCTION("""COMPUTED_VALUE"""),"MICROWAVE OVENS")</f>
        <v>MICROWAVE OVENS</v>
      </c>
      <c r="D142" s="12" t="str">
        <f>IFERROR(__xludf.DUMMYFUNCTION("""COMPUTED_VALUE"""),"298509475")</f>
        <v>298509475</v>
      </c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</row>
    <row r="143" ht="17.25" customHeight="1">
      <c r="A143" s="9"/>
      <c r="B143" s="10" t="str">
        <f>IFERROR(__xludf.DUMMYFUNCTION("""COMPUTED_VALUE"""),"Asahi Electrical Mfg. Corp.")</f>
        <v>Asahi Electrical Mfg. Corp.</v>
      </c>
      <c r="C143" s="11" t="str">
        <f>IFERROR(__xludf.DUMMYFUNCTION("""COMPUTED_VALUE"""),"MICROWAVE OVENS")</f>
        <v>MICROWAVE OVENS</v>
      </c>
      <c r="D143" s="12" t="str">
        <f>IFERROR(__xludf.DUMMYFUNCTION("""COMPUTED_VALUE"""),"298509475")</f>
        <v>298509475</v>
      </c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</row>
    <row r="144" ht="17.25" customHeight="1">
      <c r="A144" s="9"/>
      <c r="B144" s="10" t="str">
        <f>IFERROR(__xludf.DUMMYFUNCTION("""COMPUTED_VALUE"""),"ASD Total Package Enterprises Inc.")</f>
        <v>ASD Total Package Enterprises Inc.</v>
      </c>
      <c r="C144" s="11" t="str">
        <f>IFERROR(__xludf.DUMMYFUNCTION("""COMPUTED_VALUE"""),"TELEVISION SETS")</f>
        <v>TELEVISION SETS</v>
      </c>
      <c r="D144" s="12" t="str">
        <f>IFERROR(__xludf.DUMMYFUNCTION("""COMPUTED_VALUE"""),"SHKMNL014718EZY")</f>
        <v>SHKMNL014718EZY</v>
      </c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</row>
    <row r="145" ht="17.25" customHeight="1">
      <c r="A145" s="9"/>
      <c r="B145" s="10" t="str">
        <f>IFERROR(__xludf.DUMMYFUNCTION("""COMPUTED_VALUE"""),"ASD Total Package Enterprises Inc.")</f>
        <v>ASD Total Package Enterprises Inc.</v>
      </c>
      <c r="C145" s="11" t="str">
        <f>IFERROR(__xludf.DUMMYFUNCTION("""COMPUTED_VALUE"""),"SANITARY WARES")</f>
        <v>SANITARY WARES</v>
      </c>
      <c r="D145" s="12" t="str">
        <f>IFERROR(__xludf.DUMMYFUNCTION("""COMPUTED_VALUE"""),"TAOCB18002060")</f>
        <v>TAOCB18002060</v>
      </c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</row>
    <row r="146" ht="17.25" customHeight="1">
      <c r="A146" s="9"/>
      <c r="B146" s="10" t="str">
        <f>IFERROR(__xludf.DUMMYFUNCTION("""COMPUTED_VALUE"""),"ASD Total Package Enterprises Inc.")</f>
        <v>ASD Total Package Enterprises Inc.</v>
      </c>
      <c r="C146" s="11" t="str">
        <f>IFERROR(__xludf.DUMMYFUNCTION("""COMPUTED_VALUE"""),"SANITARY WARES")</f>
        <v>SANITARY WARES</v>
      </c>
      <c r="D146" s="12" t="str">
        <f>IFERROR(__xludf.DUMMYFUNCTION("""COMPUTED_VALUE"""),"APLU750632909")</f>
        <v>APLU750632909</v>
      </c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</row>
    <row r="147" ht="17.25" customHeight="1">
      <c r="A147" s="9"/>
      <c r="B147" s="10" t="str">
        <f>IFERROR(__xludf.DUMMYFUNCTION("""COMPUTED_VALUE"""),"ASD Total Package Enterprises Inc.")</f>
        <v>ASD Total Package Enterprises Inc.</v>
      </c>
      <c r="C147" s="11" t="str">
        <f>IFERROR(__xludf.DUMMYFUNCTION("""COMPUTED_VALUE"""),"SANITARY WARES")</f>
        <v>SANITARY WARES</v>
      </c>
      <c r="D147" s="12" t="str">
        <f>IFERROR(__xludf.DUMMYFUNCTION("""COMPUTED_VALUE"""),"CKCOTAO7000585")</f>
        <v>CKCOTAO7000585</v>
      </c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</row>
    <row r="148" ht="17.25" customHeight="1">
      <c r="A148" s="9"/>
      <c r="B148" s="10" t="str">
        <f>IFERROR(__xludf.DUMMYFUNCTION("""COMPUTED_VALUE"""),"ASD Total Package Enterprises Inc.")</f>
        <v>ASD Total Package Enterprises Inc.</v>
      </c>
      <c r="C148" s="11" t="str">
        <f>IFERROR(__xludf.DUMMYFUNCTION("""COMPUTED_VALUE"""),"SANITARY WARES")</f>
        <v>SANITARY WARES</v>
      </c>
      <c r="D148" s="12" t="str">
        <f>IFERROR(__xludf.DUMMYFUNCTION("""COMPUTED_VALUE"""),"APLU750575692")</f>
        <v>APLU750575692</v>
      </c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</row>
    <row r="149" ht="17.25" customHeight="1">
      <c r="A149" s="9"/>
      <c r="B149" s="10" t="str">
        <f>IFERROR(__xludf.DUMMYFUNCTION("""COMPUTED_VALUE"""),"ASD Total Package Enterprises Inc.")</f>
        <v>ASD Total Package Enterprises Inc.</v>
      </c>
      <c r="C149" s="11" t="str">
        <f>IFERROR(__xludf.DUMMYFUNCTION("""COMPUTED_VALUE"""),"SANITARY WARES")</f>
        <v>SANITARY WARES</v>
      </c>
      <c r="D149" s="12" t="str">
        <f>IFERROR(__xludf.DUMMYFUNCTION("""COMPUTED_VALUE"""),"SW1CB17001829")</f>
        <v>SW1CB17001829</v>
      </c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</row>
    <row r="150" ht="17.25" customHeight="1">
      <c r="A150" s="9"/>
      <c r="B150" s="10" t="str">
        <f>IFERROR(__xludf.DUMMYFUNCTION("""COMPUTED_VALUE"""),"Ashtone Cement Trading Corp.")</f>
        <v>Ashtone Cement Trading Corp.</v>
      </c>
      <c r="C150" s="11" t="str">
        <f>IFERROR(__xludf.DUMMYFUNCTION("""COMPUTED_VALUE"""),"PORTLAND CEMENT")</f>
        <v>PORTLAND CEMENT</v>
      </c>
      <c r="D150" s="12" t="str">
        <f>IFERROR(__xludf.DUMMYFUNCTION("""COMPUTED_VALUE"""),"MLTT-03")</f>
        <v>MLTT-03</v>
      </c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</row>
    <row r="151" ht="17.25" customHeight="1">
      <c r="A151" s="9"/>
      <c r="B151" s="10" t="str">
        <f>IFERROR(__xludf.DUMMYFUNCTION("""COMPUTED_VALUE"""),"Ashtone Cement Trading Corp.")</f>
        <v>Ashtone Cement Trading Corp.</v>
      </c>
      <c r="C151" s="11" t="str">
        <f>IFERROR(__xludf.DUMMYFUNCTION("""COMPUTED_VALUE"""),"PORTLAND CEMENT")</f>
        <v>PORTLAND CEMENT</v>
      </c>
      <c r="D151" s="12" t="str">
        <f>IFERROR(__xludf.DUMMYFUNCTION("""COMPUTED_VALUE"""),"to follow")</f>
        <v>to follow</v>
      </c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</row>
    <row r="152" ht="17.25" customHeight="1">
      <c r="A152" s="9"/>
      <c r="B152" s="10" t="str">
        <f>IFERROR(__xludf.DUMMYFUNCTION("""COMPUTED_VALUE"""),"Ashtone Cement Trading Corp.")</f>
        <v>Ashtone Cement Trading Corp.</v>
      </c>
      <c r="C152" s="11" t="str">
        <f>IFERROR(__xludf.DUMMYFUNCTION("""COMPUTED_VALUE"""),"BLENDED HYDRAULIC CEMENT WITH POZZOLAN")</f>
        <v>BLENDED HYDRAULIC CEMENT WITH POZZOLAN</v>
      </c>
      <c r="D152" s="12" t="str">
        <f>IFERROR(__xludf.DUMMYFUNCTION("""COMPUTED_VALUE"""),"MLTT-02")</f>
        <v>MLTT-02</v>
      </c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</row>
    <row r="153" ht="17.25" customHeight="1">
      <c r="A153" s="9"/>
      <c r="B153" s="10" t="str">
        <f>IFERROR(__xludf.DUMMYFUNCTION("""COMPUTED_VALUE"""),"Ashtone Cement Trading Corp.")</f>
        <v>Ashtone Cement Trading Corp.</v>
      </c>
      <c r="C153" s="11" t="str">
        <f>IFERROR(__xludf.DUMMYFUNCTION("""COMPUTED_VALUE"""),"PORTLAND CEMENT")</f>
        <v>PORTLAND CEMENT</v>
      </c>
      <c r="D153" s="12" t="str">
        <f>IFERROR(__xludf.DUMMYFUNCTION("""COMPUTED_VALUE"""),"MLTT-02")</f>
        <v>MLTT-02</v>
      </c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</row>
    <row r="154" ht="17.25" customHeight="1">
      <c r="A154" s="9"/>
      <c r="B154" s="10" t="str">
        <f>IFERROR(__xludf.DUMMYFUNCTION("""COMPUTED_VALUE"""),"Ashtone Cement Trading Corp.")</f>
        <v>Ashtone Cement Trading Corp.</v>
      </c>
      <c r="C154" s="11" t="str">
        <f>IFERROR(__xludf.DUMMYFUNCTION("""COMPUTED_VALUE"""),"BLENDED HYDRAULIC CEMENT WITH POZZOLAN")</f>
        <v>BLENDED HYDRAULIC CEMENT WITH POZZOLAN</v>
      </c>
      <c r="D154" s="12" t="str">
        <f>IFERROR(__xludf.DUMMYFUNCTION("""COMPUTED_VALUE"""),"to follow")</f>
        <v>to follow</v>
      </c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</row>
    <row r="155" ht="17.25" customHeight="1">
      <c r="A155" s="9"/>
      <c r="B155" s="10" t="str">
        <f>IFERROR(__xludf.DUMMYFUNCTION("""COMPUTED_VALUE"""),"Ashtone Cement Trading Corp.")</f>
        <v>Ashtone Cement Trading Corp.</v>
      </c>
      <c r="C155" s="11" t="str">
        <f>IFERROR(__xludf.DUMMYFUNCTION("""COMPUTED_VALUE"""),"PORTLAND CEMENT")</f>
        <v>PORTLAND CEMENT</v>
      </c>
      <c r="D155" s="12" t="str">
        <f>IFERROR(__xludf.DUMMYFUNCTION("""COMPUTED_VALUE"""),"to follow")</f>
        <v>to follow</v>
      </c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</row>
    <row r="156" ht="17.25" customHeight="1">
      <c r="A156" s="9"/>
      <c r="B156" s="10" t="str">
        <f>IFERROR(__xludf.DUMMYFUNCTION("""COMPUTED_VALUE"""),"Ashtone Cement Trading Corp.")</f>
        <v>Ashtone Cement Trading Corp.</v>
      </c>
      <c r="C156" s="11" t="str">
        <f>IFERROR(__xludf.DUMMYFUNCTION("""COMPUTED_VALUE"""),"PORTLAND CEMENT")</f>
        <v>PORTLAND CEMENT</v>
      </c>
      <c r="D156" s="12" t="str">
        <f>IFERROR(__xludf.DUMMYFUNCTION("""COMPUTED_VALUE"""),"MLTT-01")</f>
        <v>MLTT-01</v>
      </c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</row>
    <row r="157" ht="17.25" customHeight="1">
      <c r="A157" s="9"/>
      <c r="B157" s="10" t="str">
        <f>IFERROR(__xludf.DUMMYFUNCTION("""COMPUTED_VALUE"""),"Asnine Enterprise")</f>
        <v>Asnine Enterprise</v>
      </c>
      <c r="C157" s="11" t="str">
        <f>IFERROR(__xludf.DUMMYFUNCTION("""COMPUTED_VALUE"""),"DVD Player")</f>
        <v>DVD Player</v>
      </c>
      <c r="D157" s="12" t="str">
        <f>IFERROR(__xludf.DUMMYFUNCTION("""COMPUTED_VALUE"""),"CLCY1811049")</f>
        <v>CLCY1811049</v>
      </c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</row>
    <row r="158" ht="17.25" customHeight="1">
      <c r="A158" s="9"/>
      <c r="B158" s="10" t="str">
        <f>IFERROR(__xludf.DUMMYFUNCTION("""COMPUTED_VALUE"""),"Asnine Enterprises")</f>
        <v>Asnine Enterprises</v>
      </c>
      <c r="C158" s="11" t="str">
        <f>IFERROR(__xludf.DUMMYFUNCTION("""COMPUTED_VALUE"""),"DVD PLAYER")</f>
        <v>DVD PLAYER</v>
      </c>
      <c r="D158" s="12" t="str">
        <f>IFERROR(__xludf.DUMMYFUNCTION("""COMPUTED_VALUE"""),"CLCY1809073")</f>
        <v>CLCY1809073</v>
      </c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</row>
    <row r="159" ht="17.25" customHeight="1">
      <c r="A159" s="9"/>
      <c r="B159" s="10" t="str">
        <f>IFERROR(__xludf.DUMMYFUNCTION("""COMPUTED_VALUE"""),"Atlas Circuit Inc")</f>
        <v>Atlas Circuit Inc</v>
      </c>
      <c r="C159" s="11" t="str">
        <f>IFERROR(__xludf.DUMMYFUNCTION("""COMPUTED_VALUE"""),"Molded Case Circuit Breaker")</f>
        <v>Molded Case Circuit Breaker</v>
      </c>
      <c r="D159" s="12" t="str">
        <f>IFERROR(__xludf.DUMMYFUNCTION("""COMPUTED_VALUE"""),"318550559")</f>
        <v>318550559</v>
      </c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</row>
    <row r="160" ht="17.25" customHeight="1">
      <c r="A160" s="9"/>
      <c r="B160" s="10" t="str">
        <f>IFERROR(__xludf.DUMMYFUNCTION("""COMPUTED_VALUE"""),"Atlas Circuits Incorporated")</f>
        <v>Atlas Circuits Incorporated</v>
      </c>
      <c r="C160" s="11" t="str">
        <f>IFERROR(__xludf.DUMMYFUNCTION("""COMPUTED_VALUE"""),"CIRCUIT BREAKERS")</f>
        <v>CIRCUIT BREAKERS</v>
      </c>
      <c r="D160" s="12" t="str">
        <f>IFERROR(__xludf.DUMMYFUNCTION("""COMPUTED_VALUE"""),"HDMUNXPN1521504")</f>
        <v>HDMUNXPN1521504</v>
      </c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</row>
    <row r="161" ht="17.25" customHeight="1">
      <c r="A161" s="9"/>
      <c r="B161" s="10" t="str">
        <f>IFERROR(__xludf.DUMMYFUNCTION("""COMPUTED_VALUE"""),"Atlas Home Products, Inc.")</f>
        <v>Atlas Home Products, Inc.</v>
      </c>
      <c r="C161" s="11" t="str">
        <f>IFERROR(__xludf.DUMMYFUNCTION("""COMPUTED_VALUE"""),"Blender")</f>
        <v>Blender</v>
      </c>
      <c r="D161" s="12" t="str">
        <f>IFERROR(__xludf.DUMMYFUNCTION("""COMPUTED_VALUE"""),"EGLV041800052177")</f>
        <v>EGLV041800052177</v>
      </c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</row>
    <row r="162" ht="17.25" customHeight="1">
      <c r="A162" s="9"/>
      <c r="B162" s="10" t="str">
        <f>IFERROR(__xludf.DUMMYFUNCTION("""COMPUTED_VALUE"""),"Auto Nation Group Inc.")</f>
        <v>Auto Nation Group Inc.</v>
      </c>
      <c r="C162" s="11" t="str">
        <f>IFERROR(__xludf.DUMMYFUNCTION("""COMPUTED_VALUE"""),"Safety Glass for Automotive Application")</f>
        <v>Safety Glass for Automotive Application</v>
      </c>
      <c r="D162" s="12" t="str">
        <f>IFERROR(__xludf.DUMMYFUNCTION("""COMPUTED_VALUE"""),"607-79965594")</f>
        <v>607-79965594</v>
      </c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</row>
    <row r="163" ht="17.25" customHeight="1">
      <c r="A163" s="9"/>
      <c r="B163" s="10" t="str">
        <f>IFERROR(__xludf.DUMMYFUNCTION("""COMPUTED_VALUE"""),"Auto Nation Group Inc.")</f>
        <v>Auto Nation Group Inc.</v>
      </c>
      <c r="C163" s="11" t="str">
        <f>IFERROR(__xludf.DUMMYFUNCTION("""COMPUTED_VALUE"""),"Safety Glass for Automotive Application")</f>
        <v>Safety Glass for Automotive Application</v>
      </c>
      <c r="D163" s="12" t="str">
        <f>IFERROR(__xludf.DUMMYFUNCTION("""COMPUTED_VALUE"""),"SGSIN-033992")</f>
        <v>SGSIN-033992</v>
      </c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</row>
    <row r="164" ht="17.25" customHeight="1">
      <c r="A164" s="9"/>
      <c r="B164" s="10" t="str">
        <f>IFERROR(__xludf.DUMMYFUNCTION("""COMPUTED_VALUE"""),"Auto Nation Group Inc.")</f>
        <v>Auto Nation Group Inc.</v>
      </c>
      <c r="C164" s="11" t="str">
        <f>IFERROR(__xludf.DUMMYFUNCTION("""COMPUTED_VALUE"""),"Safety Glass for Automotive Application")</f>
        <v>Safety Glass for Automotive Application</v>
      </c>
      <c r="D164" s="12" t="str">
        <f>IFERROR(__xludf.DUMMYFUNCTION("""COMPUTED_VALUE"""),"EGLV070800226357")</f>
        <v>EGLV070800226357</v>
      </c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</row>
    <row r="165" ht="17.25" customHeight="1">
      <c r="A165" s="9"/>
      <c r="B165" s="10" t="str">
        <f>IFERROR(__xludf.DUMMYFUNCTION("""COMPUTED_VALUE"""),"Auto Nation Group Inc.")</f>
        <v>Auto Nation Group Inc.</v>
      </c>
      <c r="C165" s="11" t="str">
        <f>IFERROR(__xludf.DUMMYFUNCTION("""COMPUTED_VALUE"""),"Motor Vehicle Brake Fluid")</f>
        <v>Motor Vehicle Brake Fluid</v>
      </c>
      <c r="D165" s="12" t="str">
        <f>IFERROR(__xludf.DUMMYFUNCTION("""COMPUTED_VALUE"""),"EGLV070800207808")</f>
        <v>EGLV070800207808</v>
      </c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</row>
    <row r="166" ht="17.25" customHeight="1">
      <c r="A166" s="9"/>
      <c r="B166" s="10" t="str">
        <f>IFERROR(__xludf.DUMMYFUNCTION("""COMPUTED_VALUE"""),"AUTO NATION GROUP, INC.")</f>
        <v>AUTO NATION GROUP, INC.</v>
      </c>
      <c r="C166" s="11" t="str">
        <f>IFERROR(__xludf.DUMMYFUNCTION("""COMPUTED_VALUE"""),"SAFETY GLASS FOR AUTOMOTIVE APPLICATIONS")</f>
        <v>SAFETY GLASS FOR AUTOMOTIVE APPLICATIONS</v>
      </c>
      <c r="D166" s="12" t="str">
        <f>IFERROR(__xludf.DUMMYFUNCTION("""COMPUTED_VALUE"""),"HLCUBSC1806APBF3")</f>
        <v>HLCUBSC1806APBF3</v>
      </c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</row>
    <row r="167" ht="17.25" customHeight="1">
      <c r="A167" s="9"/>
      <c r="B167" s="10" t="str">
        <f>IFERROR(__xludf.DUMMYFUNCTION("""COMPUTED_VALUE"""),"Auto Nation Group, Inc.")</f>
        <v>Auto Nation Group, Inc.</v>
      </c>
      <c r="C167" s="11" t="str">
        <f>IFERROR(__xludf.DUMMYFUNCTION("""COMPUTED_VALUE"""),"LEAD-ACID STORAGE BATTERIES")</f>
        <v>LEAD-ACID STORAGE BATTERIES</v>
      </c>
      <c r="D167" s="12" t="str">
        <f>IFERROR(__xludf.DUMMYFUNCTION("""COMPUTED_VALUE"""),"SGSIN-032972")</f>
        <v>SGSIN-032972</v>
      </c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</row>
    <row r="168" ht="17.25" customHeight="1">
      <c r="A168" s="9"/>
      <c r="B168" s="10" t="str">
        <f>IFERROR(__xludf.DUMMYFUNCTION("""COMPUTED_VALUE"""),"Auto Nation Group, Inc.")</f>
        <v>Auto Nation Group, Inc.</v>
      </c>
      <c r="C168" s="11" t="str">
        <f>IFERROR(__xludf.DUMMYFUNCTION("""COMPUTED_VALUE"""),"LEAD-ACID STORAGE BATTERIES")</f>
        <v>LEAD-ACID STORAGE BATTERIES</v>
      </c>
      <c r="D168" s="12" t="str">
        <f>IFERROR(__xludf.DUMMYFUNCTION("""COMPUTED_VALUE"""),"EGLV070800043457")</f>
        <v>EGLV070800043457</v>
      </c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</row>
    <row r="169" ht="17.25" customHeight="1">
      <c r="A169" s="9"/>
      <c r="B169" s="10" t="str">
        <f>IFERROR(__xludf.DUMMYFUNCTION("""COMPUTED_VALUE"""),"Automobile Central Enterprise Inc.")</f>
        <v>Automobile Central Enterprise Inc.</v>
      </c>
      <c r="C169" s="11" t="str">
        <f>IFERROR(__xludf.DUMMYFUNCTION("""COMPUTED_VALUE"""),"LEAD-ACID STORAGE BATTERIES")</f>
        <v>LEAD-ACID STORAGE BATTERIES</v>
      </c>
      <c r="D169" s="12" t="str">
        <f>IFERROR(__xludf.DUMMYFUNCTION("""COMPUTED_VALUE"""),"SGSIN0000093182")</f>
        <v>SGSIN0000093182</v>
      </c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</row>
    <row r="170" ht="17.25" customHeight="1">
      <c r="A170" s="9"/>
      <c r="B170" s="10" t="str">
        <f>IFERROR(__xludf.DUMMYFUNCTION("""COMPUTED_VALUE"""),"Automobile Central Enterprise Inc.")</f>
        <v>Automobile Central Enterprise Inc.</v>
      </c>
      <c r="C170" s="11" t="str">
        <f>IFERROR(__xludf.DUMMYFUNCTION("""COMPUTED_VALUE"""),"LEAD-ACID STORAGE BATTERIES")</f>
        <v>LEAD-ACID STORAGE BATTERIES</v>
      </c>
      <c r="D170" s="12" t="str">
        <f>IFERROR(__xludf.DUMMYFUNCTION("""COMPUTED_VALUE"""),"SGSIN0000092778")</f>
        <v>SGSIN0000092778</v>
      </c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</row>
    <row r="171" ht="17.25" customHeight="1">
      <c r="A171" s="9"/>
      <c r="B171" s="10" t="str">
        <f>IFERROR(__xludf.DUMMYFUNCTION("""COMPUTED_VALUE"""),"Automobile Central Enterprise Inc.")</f>
        <v>Automobile Central Enterprise Inc.</v>
      </c>
      <c r="C171" s="11" t="str">
        <f>IFERROR(__xludf.DUMMYFUNCTION("""COMPUTED_VALUE"""),"LEAD-ACID STORAGE BATTERIES")</f>
        <v>LEAD-ACID STORAGE BATTERIES</v>
      </c>
      <c r="D171" s="12" t="str">
        <f>IFERROR(__xludf.DUMMYFUNCTION("""COMPUTED_VALUE"""),"SGSIN0000091305")</f>
        <v>SGSIN0000091305</v>
      </c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</row>
    <row r="172" ht="17.25" customHeight="1">
      <c r="A172" s="9"/>
      <c r="B172" s="10" t="str">
        <f>IFERROR(__xludf.DUMMYFUNCTION("""COMPUTED_VALUE"""),"Automobile Central Enterprise Inc.")</f>
        <v>Automobile Central Enterprise Inc.</v>
      </c>
      <c r="C172" s="11" t="str">
        <f>IFERROR(__xludf.DUMMYFUNCTION("""COMPUTED_VALUE"""),"SAFETY GLASS FOR AUTOMOTIVE APPLICATIONS")</f>
        <v>SAFETY GLASS FOR AUTOMOTIVE APPLICATIONS</v>
      </c>
      <c r="D172" s="12" t="str">
        <f>IFERROR(__xludf.DUMMYFUNCTION("""COMPUTED_VALUE"""),"SGSIN0000084730")</f>
        <v>SGSIN0000084730</v>
      </c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</row>
    <row r="173" ht="17.25" customHeight="1">
      <c r="A173" s="9"/>
      <c r="B173" s="10" t="str">
        <f>IFERROR(__xludf.DUMMYFUNCTION("""COMPUTED_VALUE"""),"Automobile Central Enterprise, Inc.")</f>
        <v>Automobile Central Enterprise, Inc.</v>
      </c>
      <c r="C173" s="11" t="str">
        <f>IFERROR(__xludf.DUMMYFUNCTION("""COMPUTED_VALUE"""),"Lead-Acid Battery")</f>
        <v>Lead-Acid Battery</v>
      </c>
      <c r="D173" s="12" t="str">
        <f>IFERROR(__xludf.DUMMYFUNCTION("""COMPUTED_VALUE"""),"SGSIN0000096237")</f>
        <v>SGSIN0000096237</v>
      </c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</row>
    <row r="174" ht="17.25" customHeight="1">
      <c r="A174" s="9"/>
      <c r="B174" s="10" t="str">
        <f>IFERROR(__xludf.DUMMYFUNCTION("""COMPUTED_VALUE"""),"Automobile Central Enterprise, Inc.")</f>
        <v>Automobile Central Enterprise, Inc.</v>
      </c>
      <c r="C174" s="11" t="str">
        <f>IFERROR(__xludf.DUMMYFUNCTION("""COMPUTED_VALUE"""),"Lead-Acid Battery")</f>
        <v>Lead-Acid Battery</v>
      </c>
      <c r="D174" s="12" t="str">
        <f>IFERROR(__xludf.DUMMYFUNCTION("""COMPUTED_VALUE"""),"SGSIN0000095179")</f>
        <v>SGSIN0000095179</v>
      </c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</row>
    <row r="175" ht="17.25" customHeight="1">
      <c r="A175" s="9"/>
      <c r="B175" s="10" t="str">
        <f>IFERROR(__xludf.DUMMYFUNCTION("""COMPUTED_VALUE"""),"AUX Air Conditioning (Phils) Company Ltd.")</f>
        <v>AUX Air Conditioning (Phils) Company Ltd.</v>
      </c>
      <c r="C175" s="11" t="str">
        <f>IFERROR(__xludf.DUMMYFUNCTION("""COMPUTED_VALUE"""),"AIR CONDITIONER")</f>
        <v>AIR CONDITIONER</v>
      </c>
      <c r="D175" s="12" t="str">
        <f>IFERROR(__xludf.DUMMYFUNCTION("""COMPUTED_VALUE"""),"COAU7056547900")</f>
        <v>COAU7056547900</v>
      </c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</row>
    <row r="176" ht="17.25" customHeight="1">
      <c r="A176" s="9"/>
      <c r="B176" s="10" t="str">
        <f>IFERROR(__xludf.DUMMYFUNCTION("""COMPUTED_VALUE"""),"B3R2 Trading")</f>
        <v>B3R2 Trading</v>
      </c>
      <c r="C176" s="11" t="str">
        <f>IFERROR(__xludf.DUMMYFUNCTION("""COMPUTED_VALUE"""),"PNEUMATIC TIRES")</f>
        <v>PNEUMATIC TIRES</v>
      </c>
      <c r="D176" s="12" t="str">
        <f>IFERROR(__xludf.DUMMYFUNCTION("""COMPUTED_VALUE"""),"TAOCB18001800")</f>
        <v>TAOCB18001800</v>
      </c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</row>
    <row r="177" ht="17.25" customHeight="1">
      <c r="A177" s="9"/>
      <c r="B177" s="10" t="str">
        <f>IFERROR(__xludf.DUMMYFUNCTION("""COMPUTED_VALUE"""),"B3R2 Trading")</f>
        <v>B3R2 Trading</v>
      </c>
      <c r="C177" s="11" t="str">
        <f>IFERROR(__xludf.DUMMYFUNCTION("""COMPUTED_VALUE"""),"PNEUMATIC TIRES")</f>
        <v>PNEUMATIC TIRES</v>
      </c>
      <c r="D177" s="12" t="str">
        <f>IFERROR(__xludf.DUMMYFUNCTION("""COMPUTED_VALUE"""),"HDMUQIML5671956")</f>
        <v>HDMUQIML5671956</v>
      </c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</row>
    <row r="178" ht="17.25" customHeight="1">
      <c r="A178" s="9"/>
      <c r="B178" s="10" t="str">
        <f>IFERROR(__xludf.DUMMYFUNCTION("""COMPUTED_VALUE"""),"BA KING EXPRESS GENERAL MERCHANDISE INC.")</f>
        <v>BA KING EXPRESS GENERAL MERCHANDISE INC.</v>
      </c>
      <c r="C178" s="11" t="str">
        <f>IFERROR(__xludf.DUMMYFUNCTION("""COMPUTED_VALUE"""),"PNEUMATIC TIRES ")</f>
        <v>PNEUMATIC TIRES </v>
      </c>
      <c r="D178" s="12" t="str">
        <f>IFERROR(__xludf.DUMMYFUNCTION("""COMPUTED_VALUE"""),"CNH0171134")</f>
        <v>CNH0171134</v>
      </c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</row>
    <row r="179" ht="17.25" customHeight="1">
      <c r="A179" s="9"/>
      <c r="B179" s="10" t="str">
        <f>IFERROR(__xludf.DUMMYFUNCTION("""COMPUTED_VALUE"""),"Ba King Express General Merchandise Inc.")</f>
        <v>Ba King Express General Merchandise Inc.</v>
      </c>
      <c r="C179" s="11" t="str">
        <f>IFERROR(__xludf.DUMMYFUNCTION("""COMPUTED_VALUE"""),"PNEUMATIC TIRES")</f>
        <v>PNEUMATIC TIRES</v>
      </c>
      <c r="D179" s="12" t="str">
        <f>IFERROR(__xludf.DUMMYFUNCTION("""COMPUTED_VALUE"""),"SITSKMNG027921")</f>
        <v>SITSKMNG027921</v>
      </c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</row>
    <row r="180" ht="17.25" customHeight="1">
      <c r="A180" s="9"/>
      <c r="B180" s="10" t="str">
        <f>IFERROR(__xludf.DUMMYFUNCTION("""COMPUTED_VALUE"""),"Bei Hai Import/Export Inc.")</f>
        <v>Bei Hai Import/Export Inc.</v>
      </c>
      <c r="C180" s="11" t="str">
        <f>IFERROR(__xludf.DUMMYFUNCTION("""COMPUTED_VALUE"""),"PORTLAND CEMENT")</f>
        <v>PORTLAND CEMENT</v>
      </c>
      <c r="D180" s="12" t="str">
        <f>IFERROR(__xludf.DUMMYFUNCTION("""COMPUTED_VALUE"""),"01/VNSD/CC/QN-DAO")</f>
        <v>01/VNSD/CC/QN-DAO</v>
      </c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</row>
    <row r="181" ht="17.25" customHeight="1">
      <c r="A181" s="9"/>
      <c r="B181" s="10" t="str">
        <f>IFERROR(__xludf.DUMMYFUNCTION("""COMPUTED_VALUE"""),"Bei Hai Import/Export Inc.")</f>
        <v>Bei Hai Import/Export Inc.</v>
      </c>
      <c r="C181" s="11" t="str">
        <f>IFERROR(__xludf.DUMMYFUNCTION("""COMPUTED_VALUE"""),"PORTLAND CEMENT")</f>
        <v>PORTLAND CEMENT</v>
      </c>
      <c r="D181" s="12" t="str">
        <f>IFERROR(__xludf.DUMMYFUNCTION("""COMPUTED_VALUE"""),"02/VNSD/CC/QN-DAO")</f>
        <v>02/VNSD/CC/QN-DAO</v>
      </c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</row>
    <row r="182" ht="17.25" customHeight="1">
      <c r="A182" s="9"/>
      <c r="B182" s="10" t="str">
        <f>IFERROR(__xludf.DUMMYFUNCTION("""COMPUTED_VALUE"""),"Belaya Marketing Corp.")</f>
        <v>Belaya Marketing Corp.</v>
      </c>
      <c r="C182" s="11" t="str">
        <f>IFERROR(__xludf.DUMMYFUNCTION("""COMPUTED_VALUE"""),"sanitary Wares")</f>
        <v>sanitary Wares</v>
      </c>
      <c r="D182" s="12" t="str">
        <f>IFERROR(__xludf.DUMMYFUNCTION("""COMPUTED_VALUE"""),"APLU101229928")</f>
        <v>APLU101229928</v>
      </c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</row>
    <row r="183" ht="17.25" customHeight="1">
      <c r="A183" s="9"/>
      <c r="B183" s="10" t="str">
        <f>IFERROR(__xludf.DUMMYFUNCTION("""COMPUTED_VALUE"""),"Bermaz Auto Philippines Inc.")</f>
        <v>Bermaz Auto Philippines Inc.</v>
      </c>
      <c r="C183" s="11" t="str">
        <f>IFERROR(__xludf.DUMMYFUNCTION("""COMPUTED_VALUE"""),"SAFETY GLASS FOR AUTOMOTIVE APPLICATIONS")</f>
        <v>SAFETY GLASS FOR AUTOMOTIVE APPLICATIONS</v>
      </c>
      <c r="D183" s="12" t="str">
        <f>IFERROR(__xludf.DUMMYFUNCTION("""COMPUTED_VALUE"""),"ONEYBKKU88678900")</f>
        <v>ONEYBKKU88678900</v>
      </c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</row>
    <row r="184" ht="17.25" customHeight="1">
      <c r="A184" s="9"/>
      <c r="B184" s="10" t="str">
        <f>IFERROR(__xludf.DUMMYFUNCTION("""COMPUTED_VALUE"""),"Bermaz Auto Philippines Inc.")</f>
        <v>Bermaz Auto Philippines Inc.</v>
      </c>
      <c r="C184" s="11" t="str">
        <f>IFERROR(__xludf.DUMMYFUNCTION("""COMPUTED_VALUE"""),"SAFETY GLASS FOR AUTOMOTIVE APPLICATIONS")</f>
        <v>SAFETY GLASS FOR AUTOMOTIVE APPLICATIONS</v>
      </c>
      <c r="D184" s="12" t="str">
        <f>IFERROR(__xludf.DUMMYFUNCTION("""COMPUTED_VALUE"""),"NYKSBKKU14620400")</f>
        <v>NYKSBKKU14620400</v>
      </c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</row>
    <row r="185" ht="17.25" customHeight="1">
      <c r="A185" s="9"/>
      <c r="B185" s="10" t="str">
        <f>IFERROR(__xludf.DUMMYFUNCTION("""COMPUTED_VALUE"""),"Bermaz Auto Philippines Inc.")</f>
        <v>Bermaz Auto Philippines Inc.</v>
      </c>
      <c r="C185" s="11" t="str">
        <f>IFERROR(__xludf.DUMMYFUNCTION("""COMPUTED_VALUE"""),"LEAD-ACID STORAGE BATTERIES")</f>
        <v>LEAD-ACID STORAGE BATTERIES</v>
      </c>
      <c r="D185" s="12" t="str">
        <f>IFERROR(__xludf.DUMMYFUNCTION("""COMPUTED_VALUE"""),"NYKSHIJU00156700")</f>
        <v>NYKSHIJU00156700</v>
      </c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</row>
    <row r="186" ht="17.25" customHeight="1">
      <c r="A186" s="9"/>
      <c r="B186" s="10" t="str">
        <f>IFERROR(__xludf.DUMMYFUNCTION("""COMPUTED_VALUE"""),"Bernherm Trading")</f>
        <v>Bernherm Trading</v>
      </c>
      <c r="C186" s="11" t="str">
        <f>IFERROR(__xludf.DUMMYFUNCTION("""COMPUTED_VALUE"""),"SANITARY WARES")</f>
        <v>SANITARY WARES</v>
      </c>
      <c r="D186" s="12" t="str">
        <f>IFERROR(__xludf.DUMMYFUNCTION("""COMPUTED_VALUE"""),"SNL8XMPL001506")</f>
        <v>SNL8XMPL001506</v>
      </c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</row>
    <row r="187" ht="17.25" customHeight="1">
      <c r="A187" s="9"/>
      <c r="B187" s="10" t="str">
        <f>IFERROR(__xludf.DUMMYFUNCTION("""COMPUTED_VALUE"""),"Bessup Inc.")</f>
        <v>Bessup Inc.</v>
      </c>
      <c r="C187" s="11" t="str">
        <f>IFERROR(__xludf.DUMMYFUNCTION("""COMPUTED_VALUE"""),"SCAFFOLDING TUBES AND ACCESSORIES")</f>
        <v>SCAFFOLDING TUBES AND ACCESSORIES</v>
      </c>
      <c r="D187" s="12" t="str">
        <f>IFERROR(__xludf.DUMMYFUNCTION("""COMPUTED_VALUE"""),"EGLV238800058011")</f>
        <v>EGLV238800058011</v>
      </c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</row>
    <row r="188" ht="17.25" customHeight="1">
      <c r="A188" s="9"/>
      <c r="B188" s="10" t="str">
        <f>IFERROR(__xludf.DUMMYFUNCTION("""COMPUTED_VALUE"""),"Bhagis Int'l Trading Corp.")</f>
        <v>Bhagis Int'l Trading Corp.</v>
      </c>
      <c r="C188" s="11" t="str">
        <f>IFERROR(__xludf.DUMMYFUNCTION("""COMPUTED_VALUE"""),"Air conditioner")</f>
        <v>Air conditioner</v>
      </c>
      <c r="D188" s="12" t="str">
        <f>IFERROR(__xludf.DUMMYFUNCTION("""COMPUTED_VALUE"""),"713810254043")</f>
        <v>713810254043</v>
      </c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</row>
    <row r="189" ht="17.25" customHeight="1">
      <c r="A189" s="9"/>
      <c r="B189" s="10" t="str">
        <f>IFERROR(__xludf.DUMMYFUNCTION("""COMPUTED_VALUE"""),"Bhagis International Trading Corp")</f>
        <v>Bhagis International Trading Corp</v>
      </c>
      <c r="C189" s="11" t="str">
        <f>IFERROR(__xludf.DUMMYFUNCTION("""COMPUTED_VALUE"""),"Refrigerator")</f>
        <v>Refrigerator</v>
      </c>
      <c r="D189" s="12" t="str">
        <f>IFERROR(__xludf.DUMMYFUNCTION("""COMPUTED_VALUE"""),"GTD0420944")</f>
        <v>GTD0420944</v>
      </c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</row>
    <row r="190" ht="17.25" customHeight="1">
      <c r="A190" s="9"/>
      <c r="B190" s="10" t="str">
        <f>IFERROR(__xludf.DUMMYFUNCTION("""COMPUTED_VALUE"""),"Bhagis International Trading Corporation")</f>
        <v>Bhagis International Trading Corporation</v>
      </c>
      <c r="C190" s="11" t="str">
        <f>IFERROR(__xludf.DUMMYFUNCTION("""COMPUTED_VALUE"""),"Microwave Oven")</f>
        <v>Microwave Oven</v>
      </c>
      <c r="D190" s="12" t="str">
        <f>IFERROR(__xludf.DUMMYFUNCTION("""COMPUTED_VALUE"""),"713810151151")</f>
        <v>713810151151</v>
      </c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</row>
    <row r="191" ht="17.25" customHeight="1">
      <c r="A191" s="9"/>
      <c r="B191" s="10" t="str">
        <f>IFERROR(__xludf.DUMMYFUNCTION("""COMPUTED_VALUE"""),"Bhagis International Trading Corporation")</f>
        <v>Bhagis International Trading Corporation</v>
      </c>
      <c r="C191" s="11" t="str">
        <f>IFERROR(__xludf.DUMMYFUNCTION("""COMPUTED_VALUE"""),"RICE COOKER")</f>
        <v>RICE COOKER</v>
      </c>
      <c r="D191" s="12" t="str">
        <f>IFERROR(__xludf.DUMMYFUNCTION("""COMPUTED_VALUE"""),"1658500677")</f>
        <v>1658500677</v>
      </c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</row>
    <row r="192" ht="17.25" customHeight="1">
      <c r="A192" s="9"/>
      <c r="B192" s="10" t="str">
        <f>IFERROR(__xludf.DUMMYFUNCTION("""COMPUTED_VALUE"""),"Bhagis International Trading Corporation")</f>
        <v>Bhagis International Trading Corporation</v>
      </c>
      <c r="C192" s="11" t="str">
        <f>IFERROR(__xludf.DUMMYFUNCTION("""COMPUTED_VALUE"""),"ELECTRIC TOASTERS")</f>
        <v>ELECTRIC TOASTERS</v>
      </c>
      <c r="D192" s="12" t="str">
        <f>IFERROR(__xludf.DUMMYFUNCTION("""COMPUTED_VALUE"""),"713810126784")</f>
        <v>713810126784</v>
      </c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</row>
    <row r="193" ht="17.25" customHeight="1">
      <c r="A193" s="9"/>
      <c r="B193" s="10" t="str">
        <f>IFERROR(__xludf.DUMMYFUNCTION("""COMPUTED_VALUE"""),"Bhagis International Trading Corporation")</f>
        <v>Bhagis International Trading Corporation</v>
      </c>
      <c r="C193" s="11" t="str">
        <f>IFERROR(__xludf.DUMMYFUNCTION("""COMPUTED_VALUE"""),"ELECTRIC FAN")</f>
        <v>ELECTRIC FAN</v>
      </c>
      <c r="D193" s="12" t="str">
        <f>IFERROR(__xludf.DUMMYFUNCTION("""COMPUTED_VALUE"""),"713810122212")</f>
        <v>713810122212</v>
      </c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</row>
    <row r="194" ht="17.25" customHeight="1">
      <c r="A194" s="9"/>
      <c r="B194" s="10" t="str">
        <f>IFERROR(__xludf.DUMMYFUNCTION("""COMPUTED_VALUE"""),"Bhagis International Trading Corporation")</f>
        <v>Bhagis International Trading Corporation</v>
      </c>
      <c r="C194" s="11" t="str">
        <f>IFERROR(__xludf.DUMMYFUNCTION("""COMPUTED_VALUE"""),"ELECTRIC BLENDERS")</f>
        <v>ELECTRIC BLENDERS</v>
      </c>
      <c r="D194" s="12" t="str">
        <f>IFERROR(__xludf.DUMMYFUNCTION("""COMPUTED_VALUE"""),"713810088280")</f>
        <v>713810088280</v>
      </c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</row>
    <row r="195" ht="17.25" customHeight="1">
      <c r="A195" s="9"/>
      <c r="B195" s="10" t="str">
        <f>IFERROR(__xludf.DUMMYFUNCTION("""COMPUTED_VALUE"""),"Bhagis International Trading Corporation")</f>
        <v>Bhagis International Trading Corporation</v>
      </c>
      <c r="C195" s="11" t="str">
        <f>IFERROR(__xludf.DUMMYFUNCTION("""COMPUTED_VALUE"""),"ELECTRIC FAN")</f>
        <v>ELECTRIC FAN</v>
      </c>
      <c r="D195" s="12" t="str">
        <f>IFERROR(__xludf.DUMMYFUNCTION("""COMPUTED_VALUE"""),"713810076065")</f>
        <v>713810076065</v>
      </c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</row>
    <row r="196" ht="17.25" customHeight="1">
      <c r="A196" s="9"/>
      <c r="B196" s="10" t="str">
        <f>IFERROR(__xludf.DUMMYFUNCTION("""COMPUTED_VALUE"""),"Bhagis International Trading Corporation")</f>
        <v>Bhagis International Trading Corporation</v>
      </c>
      <c r="C196" s="11" t="str">
        <f>IFERROR(__xludf.DUMMYFUNCTION("""COMPUTED_VALUE"""),"COFFEE MAKER")</f>
        <v>COFFEE MAKER</v>
      </c>
      <c r="D196" s="12" t="str">
        <f>IFERROR(__xludf.DUMMYFUNCTION("""COMPUTED_VALUE"""),"713810012568")</f>
        <v>713810012568</v>
      </c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</row>
    <row r="197" ht="17.25" customHeight="1">
      <c r="A197" s="9"/>
      <c r="B197" s="10" t="str">
        <f>IFERROR(__xludf.DUMMYFUNCTION("""COMPUTED_VALUE"""),"Bhagis Interntional Trading Corporation")</f>
        <v>Bhagis Interntional Trading Corporation</v>
      </c>
      <c r="C197" s="11" t="str">
        <f>IFERROR(__xludf.DUMMYFUNCTION("""COMPUTED_VALUE"""),"Electrc Flat Iron")</f>
        <v>Electrc Flat Iron</v>
      </c>
      <c r="D197" s="12" t="str">
        <f>IFERROR(__xludf.DUMMYFUNCTION("""COMPUTED_VALUE"""),"SITGNBMS971137")</f>
        <v>SITGNBMS971137</v>
      </c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</row>
    <row r="198" ht="17.25" customHeight="1">
      <c r="A198" s="9"/>
      <c r="B198" s="10" t="str">
        <f>IFERROR(__xludf.DUMMYFUNCTION("""COMPUTED_VALUE"""),"Bialogvski General Merchandise")</f>
        <v>Bialogvski General Merchandise</v>
      </c>
      <c r="C198" s="11" t="str">
        <f>IFERROR(__xludf.DUMMYFUNCTION("""COMPUTED_VALUE"""),"Sanitary Wares")</f>
        <v>Sanitary Wares</v>
      </c>
      <c r="D198" s="12" t="str">
        <f>IFERROR(__xludf.DUMMYFUNCTION("""COMPUTED_VALUE"""),"721810783692")</f>
        <v>721810783692</v>
      </c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</row>
    <row r="199" ht="17.25" customHeight="1">
      <c r="A199" s="9"/>
      <c r="B199" s="10" t="str">
        <f>IFERROR(__xludf.DUMMYFUNCTION("""COMPUTED_VALUE"""),"Bialogvski General Merchandise")</f>
        <v>Bialogvski General Merchandise</v>
      </c>
      <c r="C199" s="11" t="str">
        <f>IFERROR(__xludf.DUMMYFUNCTION("""COMPUTED_VALUE"""),"ELECTRIC FAN")</f>
        <v>ELECTRIC FAN</v>
      </c>
      <c r="D199" s="12" t="str">
        <f>IFERROR(__xludf.DUMMYFUNCTION("""COMPUTED_VALUE"""),"CANCB18003111")</f>
        <v>CANCB18003111</v>
      </c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</row>
    <row r="200" ht="17.25" customHeight="1">
      <c r="A200" s="9"/>
      <c r="B200" s="10" t="str">
        <f>IFERROR(__xludf.DUMMYFUNCTION("""COMPUTED_VALUE"""),"Big K Trading")</f>
        <v>Big K Trading</v>
      </c>
      <c r="C200" s="11" t="str">
        <f>IFERROR(__xludf.DUMMYFUNCTION("""COMPUTED_VALUE"""),"Sanitary Wares")</f>
        <v>Sanitary Wares</v>
      </c>
      <c r="D200" s="12" t="str">
        <f>IFERROR(__xludf.DUMMYFUNCTION("""COMPUTED_VALUE"""),"SNL8SWPL001503")</f>
        <v>SNL8SWPL001503</v>
      </c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</row>
    <row r="201" ht="17.25" customHeight="1">
      <c r="A201" s="9"/>
      <c r="B201" s="10" t="str">
        <f>IFERROR(__xludf.DUMMYFUNCTION("""COMPUTED_VALUE"""),"Bigbuild Corporation")</f>
        <v>Bigbuild Corporation</v>
      </c>
      <c r="C201" s="11" t="str">
        <f>IFERROR(__xludf.DUMMYFUNCTION("""COMPUTED_VALUE"""),"Lead Acid Storage Batteries")</f>
        <v>Lead Acid Storage Batteries</v>
      </c>
      <c r="D201" s="12" t="str">
        <f>IFERROR(__xludf.DUMMYFUNCTION("""COMPUTED_VALUE"""),"45630132889")</f>
        <v>45630132889</v>
      </c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</row>
    <row r="202" ht="17.25" customHeight="1">
      <c r="A202" s="9"/>
      <c r="B202" s="10" t="str">
        <f>IFERROR(__xludf.DUMMYFUNCTION("""COMPUTED_VALUE"""),"Bigbuild Corporation")</f>
        <v>Bigbuild Corporation</v>
      </c>
      <c r="C202" s="11" t="str">
        <f>IFERROR(__xludf.DUMMYFUNCTION("""COMPUTED_VALUE"""),"LEAD-ACID STORAGE BATTERIES")</f>
        <v>LEAD-ACID STORAGE BATTERIES</v>
      </c>
      <c r="D202" s="12" t="str">
        <f>IFERROR(__xludf.DUMMYFUNCTION("""COMPUTED_VALUE"""),"SEL0114207")</f>
        <v>SEL0114207</v>
      </c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</row>
    <row r="203" ht="17.25" customHeight="1">
      <c r="A203" s="9"/>
      <c r="B203" s="10" t="str">
        <f>IFERROR(__xludf.DUMMYFUNCTION("""COMPUTED_VALUE"""),"Bigbuild Corporation")</f>
        <v>Bigbuild Corporation</v>
      </c>
      <c r="C203" s="11" t="str">
        <f>IFERROR(__xludf.DUMMYFUNCTION("""COMPUTED_VALUE"""),"LEAD-ACID STORAGE BATTERIES")</f>
        <v>LEAD-ACID STORAGE BATTERIES</v>
      </c>
      <c r="D203" s="12" t="str">
        <f>IFERROR(__xludf.DUMMYFUNCTION("""COMPUTED_VALUE"""),"SEL0106876")</f>
        <v>SEL0106876</v>
      </c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</row>
    <row r="204" ht="17.25" customHeight="1">
      <c r="A204" s="9"/>
      <c r="B204" s="10" t="str">
        <f>IFERROR(__xludf.DUMMYFUNCTION("""COMPUTED_VALUE"""),"Bigbuild Corporation")</f>
        <v>Bigbuild Corporation</v>
      </c>
      <c r="C204" s="11" t="str">
        <f>IFERROR(__xludf.DUMMYFUNCTION("""COMPUTED_VALUE"""),"LEAD-ACID STORAGE BATTERIES")</f>
        <v>LEAD-ACID STORAGE BATTERIES</v>
      </c>
      <c r="D204" s="12" t="str">
        <f>IFERROR(__xludf.DUMMYFUNCTION("""COMPUTED_VALUE"""),"SEL0102208")</f>
        <v>SEL0102208</v>
      </c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</row>
    <row r="205" ht="17.25" customHeight="1">
      <c r="A205" s="9"/>
      <c r="B205" s="10" t="str">
        <f>IFERROR(__xludf.DUMMYFUNCTION("""COMPUTED_VALUE"""),"Bikerbox, Inc.")</f>
        <v>Bikerbox, Inc.</v>
      </c>
      <c r="C205" s="11" t="str">
        <f>IFERROR(__xludf.DUMMYFUNCTION("""COMPUTED_VALUE"""),"Rubber Inner Tubes")</f>
        <v>Rubber Inner Tubes</v>
      </c>
      <c r="D205" s="12" t="str">
        <f>IFERROR(__xludf.DUMMYFUNCTION("""COMPUTED_VALUE"""),"CTLT04014022737")</f>
        <v>CTLT04014022737</v>
      </c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</row>
    <row r="206" ht="17.25" customHeight="1">
      <c r="A206" s="9"/>
      <c r="B206" s="10" t="str">
        <f>IFERROR(__xludf.DUMMYFUNCTION("""COMPUTED_VALUE"""),"Bikers Choice Marketing Corp.")</f>
        <v>Bikers Choice Marketing Corp.</v>
      </c>
      <c r="C206" s="11" t="str">
        <f>IFERROR(__xludf.DUMMYFUNCTION("""COMPUTED_VALUE"""),"LEAD-ACID STORAGE BATTERIES")</f>
        <v>LEAD-ACID STORAGE BATTERIES</v>
      </c>
      <c r="D206" s="12" t="str">
        <f>IFERROR(__xludf.DUMMYFUNCTION("""COMPUTED_VALUE"""),"51878375")</f>
        <v>51878375</v>
      </c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</row>
    <row r="207" ht="17.25" customHeight="1">
      <c r="A207" s="9"/>
      <c r="B207" s="10" t="str">
        <f>IFERROR(__xludf.DUMMYFUNCTION("""COMPUTED_VALUE"""),"BIKER’S CHOICE MARKETING CORP.")</f>
        <v>BIKER’S CHOICE MARKETING CORP.</v>
      </c>
      <c r="C207" s="11" t="str">
        <f>IFERROR(__xludf.DUMMYFUNCTION("""COMPUTED_VALUE"""),"LEAD ACID STORAGE BATTERY")</f>
        <v>LEAD ACID STORAGE BATTERY</v>
      </c>
      <c r="D207" s="12" t="str">
        <f>IFERROR(__xludf.DUMMYFUNCTION("""COMPUTED_VALUE"""),"APLU051894256")</f>
        <v>APLU051894256</v>
      </c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</row>
    <row r="208" ht="17.25" customHeight="1">
      <c r="A208" s="9"/>
      <c r="B208" s="10" t="str">
        <f>IFERROR(__xludf.DUMMYFUNCTION("""COMPUTED_VALUE"""),"Biz4me Enterprises")</f>
        <v>Biz4me Enterprises</v>
      </c>
      <c r="C208" s="11" t="str">
        <f>IFERROR(__xludf.DUMMYFUNCTION("""COMPUTED_VALUE"""),"SELF-BALLASTED LED LAMPS")</f>
        <v>SELF-BALLASTED LED LAMPS</v>
      </c>
      <c r="D208" s="12" t="str">
        <f>IFERROR(__xludf.DUMMYFUNCTION("""COMPUTED_VALUE"""),"HDMUQSPH7548155")</f>
        <v>HDMUQSPH7548155</v>
      </c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</row>
    <row r="209" ht="17.25" customHeight="1">
      <c r="A209" s="9"/>
      <c r="B209" s="10" t="str">
        <f>IFERROR(__xludf.DUMMYFUNCTION("""COMPUTED_VALUE"""),"BJ Marthel Int'l Inc.")</f>
        <v>BJ Marthel Int'l Inc.</v>
      </c>
      <c r="C209" s="11" t="str">
        <f>IFERROR(__xludf.DUMMYFUNCTION("""COMPUTED_VALUE"""),"Dry Chemical Portable Fire Extinguishers")</f>
        <v>Dry Chemical Portable Fire Extinguishers</v>
      </c>
      <c r="D209" s="12" t="str">
        <f>IFERROR(__xludf.DUMMYFUNCTION("""COMPUTED_VALUE"""),"HDMUGAWB3540123")</f>
        <v>HDMUGAWB3540123</v>
      </c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</row>
    <row r="210" ht="17.25" customHeight="1">
      <c r="A210" s="9"/>
      <c r="B210" s="10" t="str">
        <f>IFERROR(__xludf.DUMMYFUNCTION("""COMPUTED_VALUE"""),"Blooming Dale International Electronics, Inc.")</f>
        <v>Blooming Dale International Electronics, Inc.</v>
      </c>
      <c r="C210" s="11" t="str">
        <f>IFERROR(__xludf.DUMMYFUNCTION("""COMPUTED_VALUE"""),"Plug")</f>
        <v>Plug</v>
      </c>
      <c r="D210" s="12" t="str">
        <f>IFERROR(__xludf.DUMMYFUNCTION("""COMPUTED_VALUE"""),"592915379")</f>
        <v>592915379</v>
      </c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</row>
    <row r="211" ht="17.25" customHeight="1">
      <c r="A211" s="9"/>
      <c r="B211" s="10" t="str">
        <f>IFERROR(__xludf.DUMMYFUNCTION("""COMPUTED_VALUE"""),"Blooming Dale International Electronics, Inc.")</f>
        <v>Blooming Dale International Electronics, Inc.</v>
      </c>
      <c r="C211" s="11" t="str">
        <f>IFERROR(__xludf.DUMMYFUNCTION("""COMPUTED_VALUE"""),"Socket-outlet")</f>
        <v>Socket-outlet</v>
      </c>
      <c r="D211" s="12" t="str">
        <f>IFERROR(__xludf.DUMMYFUNCTION("""COMPUTED_VALUE"""),"592915379")</f>
        <v>592915379</v>
      </c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</row>
    <row r="212" ht="17.25" customHeight="1">
      <c r="A212" s="9"/>
      <c r="B212" s="10" t="str">
        <f>IFERROR(__xludf.DUMMYFUNCTION("""COMPUTED_VALUE"""),"Blooming Dale International Electronics, Inc.")</f>
        <v>Blooming Dale International Electronics, Inc.</v>
      </c>
      <c r="C212" s="11" t="str">
        <f>IFERROR(__xludf.DUMMYFUNCTION("""COMPUTED_VALUE"""),"Snap Switch")</f>
        <v>Snap Switch</v>
      </c>
      <c r="D212" s="12" t="str">
        <f>IFERROR(__xludf.DUMMYFUNCTION("""COMPUTED_VALUE"""),"592915379")</f>
        <v>592915379</v>
      </c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</row>
    <row r="213" ht="17.25" customHeight="1">
      <c r="A213" s="9"/>
      <c r="B213" s="10" t="str">
        <f>IFERROR(__xludf.DUMMYFUNCTION("""COMPUTED_VALUE"""),"Blooming Dale International Electronics, Inc.")</f>
        <v>Blooming Dale International Electronics, Inc.</v>
      </c>
      <c r="C213" s="11" t="str">
        <f>IFERROR(__xludf.DUMMYFUNCTION("""COMPUTED_VALUE"""),"Edison Screw Lamp Holder")</f>
        <v>Edison Screw Lamp Holder</v>
      </c>
      <c r="D213" s="12" t="str">
        <f>IFERROR(__xludf.DUMMYFUNCTION("""COMPUTED_VALUE"""),"592915379")</f>
        <v>592915379</v>
      </c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</row>
    <row r="214" ht="17.25" customHeight="1">
      <c r="A214" s="9"/>
      <c r="B214" s="10" t="str">
        <f>IFERROR(__xludf.DUMMYFUNCTION("""COMPUTED_VALUE"""),"Blue Anchor Trading")</f>
        <v>Blue Anchor Trading</v>
      </c>
      <c r="C214" s="11" t="str">
        <f>IFERROR(__xludf.DUMMYFUNCTION("""COMPUTED_VALUE"""),"Sanitary Wares")</f>
        <v>Sanitary Wares</v>
      </c>
      <c r="D214" s="12" t="str">
        <f>IFERROR(__xludf.DUMMYFUNCTION("""COMPUTED_VALUE""")," AOU0156083")</f>
        <v> AOU0156083</v>
      </c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</row>
    <row r="215" ht="17.25" customHeight="1">
      <c r="A215" s="9"/>
      <c r="B215" s="10" t="str">
        <f>IFERROR(__xludf.DUMMYFUNCTION("""COMPUTED_VALUE"""),"Blue Anchor Trading")</f>
        <v>Blue Anchor Trading</v>
      </c>
      <c r="C215" s="11" t="str">
        <f>IFERROR(__xludf.DUMMYFUNCTION("""COMPUTED_VALUE"""),"Sanitary Wares")</f>
        <v>Sanitary Wares</v>
      </c>
      <c r="D215" s="12" t="str">
        <f>IFERROR(__xludf.DUMMYFUNCTION("""COMPUTED_VALUE"""),"AOU0156082")</f>
        <v>AOU0156082</v>
      </c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</row>
    <row r="216" ht="17.25" customHeight="1">
      <c r="A216" s="9"/>
      <c r="B216" s="10" t="str">
        <f>IFERROR(__xludf.DUMMYFUNCTION("""COMPUTED_VALUE"""),"Blue Anchor Trading")</f>
        <v>Blue Anchor Trading</v>
      </c>
      <c r="C216" s="11" t="str">
        <f>IFERROR(__xludf.DUMMYFUNCTION("""COMPUTED_VALUE"""),"Sanitary Wares")</f>
        <v>Sanitary Wares</v>
      </c>
      <c r="D216" s="12" t="str">
        <f>IFERROR(__xludf.DUMMYFUNCTION("""COMPUTED_VALUE"""),"AOU0156232")</f>
        <v>AOU0156232</v>
      </c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</row>
    <row r="217" ht="17.25" customHeight="1">
      <c r="A217" s="9"/>
      <c r="B217" s="10" t="str">
        <f>IFERROR(__xludf.DUMMYFUNCTION("""COMPUTED_VALUE"""),"Blue Anchor Trading")</f>
        <v>Blue Anchor Trading</v>
      </c>
      <c r="C217" s="11" t="str">
        <f>IFERROR(__xludf.DUMMYFUNCTION("""COMPUTED_VALUE"""),"Sanitary Wares")</f>
        <v>Sanitary Wares</v>
      </c>
      <c r="D217" s="12" t="str">
        <f>IFERROR(__xludf.DUMMYFUNCTION("""COMPUTED_VALUE"""),"AOU0155710")</f>
        <v>AOU0155710</v>
      </c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</row>
    <row r="218" ht="17.25" customHeight="1">
      <c r="A218" s="9"/>
      <c r="B218" s="10" t="str">
        <f>IFERROR(__xludf.DUMMYFUNCTION("""COMPUTED_VALUE"""),"Blue Anchor Trading")</f>
        <v>Blue Anchor Trading</v>
      </c>
      <c r="C218" s="11" t="str">
        <f>IFERROR(__xludf.DUMMYFUNCTION("""COMPUTED_VALUE"""),"Sanitary Wares")</f>
        <v>Sanitary Wares</v>
      </c>
      <c r="D218" s="12" t="str">
        <f>IFERROR(__xludf.DUMMYFUNCTION("""COMPUTED_VALUE"""),"AOU0155823")</f>
        <v>AOU0155823</v>
      </c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</row>
    <row r="219" ht="17.25" customHeight="1">
      <c r="A219" s="9"/>
      <c r="B219" s="10" t="str">
        <f>IFERROR(__xludf.DUMMYFUNCTION("""COMPUTED_VALUE"""),"Blue Anchor Trading")</f>
        <v>Blue Anchor Trading</v>
      </c>
      <c r="C219" s="11" t="str">
        <f>IFERROR(__xludf.DUMMYFUNCTION("""COMPUTED_VALUE"""),"Sanitary Wares")</f>
        <v>Sanitary Wares</v>
      </c>
      <c r="D219" s="12" t="str">
        <f>IFERROR(__xludf.DUMMYFUNCTION("""COMPUTED_VALUE"""),"AOU0155824")</f>
        <v>AOU0155824</v>
      </c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</row>
    <row r="220" ht="17.25" customHeight="1">
      <c r="A220" s="9"/>
      <c r="B220" s="10" t="str">
        <f>IFERROR(__xludf.DUMMYFUNCTION("""COMPUTED_VALUE"""),"Blue Anchor Trading")</f>
        <v>Blue Anchor Trading</v>
      </c>
      <c r="C220" s="11" t="str">
        <f>IFERROR(__xludf.DUMMYFUNCTION("""COMPUTED_VALUE"""),"Sanitary Wares")</f>
        <v>Sanitary Wares</v>
      </c>
      <c r="D220" s="12" t="str">
        <f>IFERROR(__xludf.DUMMYFUNCTION("""COMPUTED_VALUE"""),"AOU0155801")</f>
        <v>AOU0155801</v>
      </c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</row>
    <row r="221" ht="17.25" customHeight="1">
      <c r="A221" s="9"/>
      <c r="B221" s="10" t="str">
        <f>IFERROR(__xludf.DUMMYFUNCTION("""COMPUTED_VALUE"""),"Blue Anchor Trading")</f>
        <v>Blue Anchor Trading</v>
      </c>
      <c r="C221" s="11" t="str">
        <f>IFERROR(__xludf.DUMMYFUNCTION("""COMPUTED_VALUE"""),"Sanitary Wares")</f>
        <v>Sanitary Wares</v>
      </c>
      <c r="D221" s="12" t="str">
        <f>IFERROR(__xludf.DUMMYFUNCTION("""COMPUTED_VALUE"""),"AOU0155645")</f>
        <v>AOU0155645</v>
      </c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</row>
    <row r="222" ht="17.25" customHeight="1">
      <c r="A222" s="9"/>
      <c r="B222" s="10" t="str">
        <f>IFERROR(__xludf.DUMMYFUNCTION("""COMPUTED_VALUE"""),"Blue Anchor Trading")</f>
        <v>Blue Anchor Trading</v>
      </c>
      <c r="C222" s="11" t="str">
        <f>IFERROR(__xludf.DUMMYFUNCTION("""COMPUTED_VALUE"""),"Sanitary Wares")</f>
        <v>Sanitary Wares</v>
      </c>
      <c r="D222" s="12" t="str">
        <f>IFERROR(__xludf.DUMMYFUNCTION("""COMPUTED_VALUE"""),"AOU0155095")</f>
        <v>AOU0155095</v>
      </c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</row>
    <row r="223" ht="17.25" customHeight="1">
      <c r="A223" s="9"/>
      <c r="B223" s="10" t="str">
        <f>IFERROR(__xludf.DUMMYFUNCTION("""COMPUTED_VALUE"""),"Blue Anchor Trading")</f>
        <v>Blue Anchor Trading</v>
      </c>
      <c r="C223" s="11" t="str">
        <f>IFERROR(__xludf.DUMMYFUNCTION("""COMPUTED_VALUE"""),"Sanitary Wares")</f>
        <v>Sanitary Wares</v>
      </c>
      <c r="D223" s="12" t="str">
        <f>IFERROR(__xludf.DUMMYFUNCTION("""COMPUTED_VALUE"""),"890810006428")</f>
        <v>890810006428</v>
      </c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</row>
    <row r="224" ht="17.25" customHeight="1">
      <c r="A224" s="9"/>
      <c r="B224" s="10" t="str">
        <f>IFERROR(__xludf.DUMMYFUNCTION("""COMPUTED_VALUE"""),"Blue Anchor Trading")</f>
        <v>Blue Anchor Trading</v>
      </c>
      <c r="C224" s="11" t="str">
        <f>IFERROR(__xludf.DUMMYFUNCTION("""COMPUTED_VALUE"""),"Sanitary Wares")</f>
        <v>Sanitary Wares</v>
      </c>
      <c r="D224" s="12" t="str">
        <f>IFERROR(__xludf.DUMMYFUNCTION("""COMPUTED_VALUE"""),"AOU0155219")</f>
        <v>AOU0155219</v>
      </c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</row>
    <row r="225" ht="17.25" customHeight="1">
      <c r="A225" s="9"/>
      <c r="B225" s="10" t="str">
        <f>IFERROR(__xludf.DUMMYFUNCTION("""COMPUTED_VALUE"""),"Blue Anchor Trading")</f>
        <v>Blue Anchor Trading</v>
      </c>
      <c r="C225" s="11" t="str">
        <f>IFERROR(__xludf.DUMMYFUNCTION("""COMPUTED_VALUE"""),"Sanitary Wares")</f>
        <v>Sanitary Wares</v>
      </c>
      <c r="D225" s="12" t="str">
        <f>IFERROR(__xludf.DUMMYFUNCTION("""COMPUTED_VALUE"""),"APLU750664483")</f>
        <v>APLU750664483</v>
      </c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</row>
    <row r="226" ht="17.25" customHeight="1">
      <c r="A226" s="9"/>
      <c r="B226" s="10" t="str">
        <f>IFERROR(__xludf.DUMMYFUNCTION("""COMPUTED_VALUE"""),"Blue Anchor Trading")</f>
        <v>Blue Anchor Trading</v>
      </c>
      <c r="C226" s="11" t="str">
        <f>IFERROR(__xludf.DUMMYFUNCTION("""COMPUTED_VALUE"""),"Sanitary Wares")</f>
        <v>Sanitary Wares</v>
      </c>
      <c r="D226" s="12" t="str">
        <f>IFERROR(__xludf.DUMMYFUNCTION("""COMPUTED_VALUE"""),"APLU750927818")</f>
        <v>APLU750927818</v>
      </c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</row>
    <row r="227" ht="17.25" customHeight="1">
      <c r="A227" s="9"/>
      <c r="B227" s="10" t="str">
        <f>IFERROR(__xludf.DUMMYFUNCTION("""COMPUTED_VALUE"""),"Blue Anchor Trading")</f>
        <v>Blue Anchor Trading</v>
      </c>
      <c r="C227" s="11" t="str">
        <f>IFERROR(__xludf.DUMMYFUNCTION("""COMPUTED_VALUE"""),"Sanitary Wares")</f>
        <v>Sanitary Wares</v>
      </c>
      <c r="D227" s="12" t="str">
        <f>IFERROR(__xludf.DUMMYFUNCTION("""COMPUTED_VALUE"""),"890810006435")</f>
        <v>890810006435</v>
      </c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</row>
    <row r="228" ht="17.25" customHeight="1">
      <c r="A228" s="9"/>
      <c r="B228" s="10" t="str">
        <f>IFERROR(__xludf.DUMMYFUNCTION("""COMPUTED_VALUE"""),"Blue Anchor Trading")</f>
        <v>Blue Anchor Trading</v>
      </c>
      <c r="C228" s="11" t="str">
        <f>IFERROR(__xludf.DUMMYFUNCTION("""COMPUTED_VALUE"""),"Sanitary Wares")</f>
        <v>Sanitary Wares</v>
      </c>
      <c r="D228" s="12" t="str">
        <f>IFERROR(__xludf.DUMMYFUNCTION("""COMPUTED_VALUE"""),"APLU750962719")</f>
        <v>APLU750962719</v>
      </c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</row>
    <row r="229" ht="17.25" customHeight="1">
      <c r="A229" s="9"/>
      <c r="B229" s="10" t="str">
        <f>IFERROR(__xludf.DUMMYFUNCTION("""COMPUTED_VALUE"""),"Blue Anchor Trading")</f>
        <v>Blue Anchor Trading</v>
      </c>
      <c r="C229" s="11" t="str">
        <f>IFERROR(__xludf.DUMMYFUNCTION("""COMPUTED_VALUE"""),"Sanitary Wares")</f>
        <v>Sanitary Wares</v>
      </c>
      <c r="D229" s="12" t="str">
        <f>IFERROR(__xludf.DUMMYFUNCTION("""COMPUTED_VALUE"""),"AOU0154805")</f>
        <v>AOU0154805</v>
      </c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</row>
    <row r="230" ht="17.25" customHeight="1">
      <c r="A230" s="9"/>
      <c r="B230" s="10" t="str">
        <f>IFERROR(__xludf.DUMMYFUNCTION("""COMPUTED_VALUE"""),"Blue Anchor Trading")</f>
        <v>Blue Anchor Trading</v>
      </c>
      <c r="C230" s="11" t="str">
        <f>IFERROR(__xludf.DUMMYFUNCTION("""COMPUTED_VALUE"""),"Self-Ballasted LED Lamps")</f>
        <v>Self-Ballasted LED Lamps</v>
      </c>
      <c r="D230" s="12" t="str">
        <f>IFERROR(__xludf.DUMMYFUNCTION("""COMPUTED_VALUE"""),"XMN0115625001")</f>
        <v>XMN0115625001</v>
      </c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</row>
    <row r="231" ht="17.25" customHeight="1">
      <c r="A231" s="9"/>
      <c r="B231" s="10" t="str">
        <f>IFERROR(__xludf.DUMMYFUNCTION("""COMPUTED_VALUE"""),"Blue Anchor Trading")</f>
        <v>Blue Anchor Trading</v>
      </c>
      <c r="C231" s="11" t="str">
        <f>IFERROR(__xludf.DUMMYFUNCTION("""COMPUTED_VALUE"""),"Self-Ballasted LED Lamps")</f>
        <v>Self-Ballasted LED Lamps</v>
      </c>
      <c r="D231" s="12" t="str">
        <f>IFERROR(__xludf.DUMMYFUNCTION("""COMPUTED_VALUE"""),"XMN0115538001")</f>
        <v>XMN0115538001</v>
      </c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</row>
    <row r="232" ht="17.25" customHeight="1">
      <c r="A232" s="9"/>
      <c r="B232" s="10" t="str">
        <f>IFERROR(__xludf.DUMMYFUNCTION("""COMPUTED_VALUE"""),"Blue Anchor Trading")</f>
        <v>Blue Anchor Trading</v>
      </c>
      <c r="C232" s="11" t="str">
        <f>IFERROR(__xludf.DUMMYFUNCTION("""COMPUTED_VALUE"""),"Sanitary Wares")</f>
        <v>Sanitary Wares</v>
      </c>
      <c r="D232" s="12" t="str">
        <f>IFERROR(__xludf.DUMMYFUNCTION("""COMPUTED_VALUE"""),"AOU0155216")</f>
        <v>AOU0155216</v>
      </c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</row>
    <row r="233" ht="17.25" customHeight="1">
      <c r="A233" s="9"/>
      <c r="B233" s="10" t="str">
        <f>IFERROR(__xludf.DUMMYFUNCTION("""COMPUTED_VALUE"""),"Blue Anchor Trading")</f>
        <v>Blue Anchor Trading</v>
      </c>
      <c r="C233" s="11" t="str">
        <f>IFERROR(__xludf.DUMMYFUNCTION("""COMPUTED_VALUE"""),"Sanitary Wares")</f>
        <v>Sanitary Wares</v>
      </c>
      <c r="D233" s="12" t="str">
        <f>IFERROR(__xludf.DUMMYFUNCTION("""COMPUTED_VALUE"""),"APLU750962715")</f>
        <v>APLU750962715</v>
      </c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</row>
    <row r="234" ht="17.25" customHeight="1">
      <c r="A234" s="9"/>
      <c r="B234" s="10" t="str">
        <f>IFERROR(__xludf.DUMMYFUNCTION("""COMPUTED_VALUE"""),"Blue Anchor Trading")</f>
        <v>Blue Anchor Trading</v>
      </c>
      <c r="C234" s="11" t="str">
        <f>IFERROR(__xludf.DUMMYFUNCTION("""COMPUTED_VALUE"""),"Sanitary Wares")</f>
        <v>Sanitary Wares</v>
      </c>
      <c r="D234" s="12" t="str">
        <f>IFERROR(__xludf.DUMMYFUNCTION("""COMPUTED_VALUE"""),"AOU0155017")</f>
        <v>AOU0155017</v>
      </c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</row>
    <row r="235" ht="17.25" customHeight="1">
      <c r="A235" s="9"/>
      <c r="B235" s="10" t="str">
        <f>IFERROR(__xludf.DUMMYFUNCTION("""COMPUTED_VALUE"""),"Blue Anchor Trading")</f>
        <v>Blue Anchor Trading</v>
      </c>
      <c r="C235" s="11" t="str">
        <f>IFERROR(__xludf.DUMMYFUNCTION("""COMPUTED_VALUE"""),"Sanitary Wares")</f>
        <v>Sanitary Wares</v>
      </c>
      <c r="D235" s="12" t="str">
        <f>IFERROR(__xludf.DUMMYFUNCTION("""COMPUTED_VALUE"""),"AOU0154725")</f>
        <v>AOU0154725</v>
      </c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</row>
    <row r="236" ht="17.25" customHeight="1">
      <c r="A236" s="9"/>
      <c r="B236" s="10" t="str">
        <f>IFERROR(__xludf.DUMMYFUNCTION("""COMPUTED_VALUE"""),"Blue Anchor Trading")</f>
        <v>Blue Anchor Trading</v>
      </c>
      <c r="C236" s="11" t="str">
        <f>IFERROR(__xludf.DUMMYFUNCTION("""COMPUTED_VALUE"""),"Sanitary Wares")</f>
        <v>Sanitary Wares</v>
      </c>
      <c r="D236" s="12" t="str">
        <f>IFERROR(__xludf.DUMMYFUNCTION("""COMPUTED_VALUE"""),"AOU0155012")</f>
        <v>AOU0155012</v>
      </c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</row>
    <row r="237" ht="17.25" customHeight="1">
      <c r="A237" s="9"/>
      <c r="B237" s="10" t="str">
        <f>IFERROR(__xludf.DUMMYFUNCTION("""COMPUTED_VALUE"""),"Blue Anchor Trading")</f>
        <v>Blue Anchor Trading</v>
      </c>
      <c r="C237" s="11" t="str">
        <f>IFERROR(__xludf.DUMMYFUNCTION("""COMPUTED_VALUE"""),"Sanitary Wares")</f>
        <v>Sanitary Wares</v>
      </c>
      <c r="D237" s="12" t="str">
        <f>IFERROR(__xludf.DUMMYFUNCTION("""COMPUTED_VALUE"""),"AOU0155008")</f>
        <v>AOU0155008</v>
      </c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</row>
    <row r="238" ht="17.25" customHeight="1">
      <c r="A238" s="9"/>
      <c r="B238" s="10" t="str">
        <f>IFERROR(__xludf.DUMMYFUNCTION("""COMPUTED_VALUE"""),"Blue Anchor Trading")</f>
        <v>Blue Anchor Trading</v>
      </c>
      <c r="C238" s="11" t="str">
        <f>IFERROR(__xludf.DUMMYFUNCTION("""COMPUTED_VALUE"""),"Sanitary Wares")</f>
        <v>Sanitary Wares</v>
      </c>
      <c r="D238" s="12" t="str">
        <f>IFERROR(__xludf.DUMMYFUNCTION("""COMPUTED_VALUE"""),"APLU750962713")</f>
        <v>APLU750962713</v>
      </c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</row>
    <row r="239" ht="17.25" customHeight="1">
      <c r="A239" s="9"/>
      <c r="B239" s="10" t="str">
        <f>IFERROR(__xludf.DUMMYFUNCTION("""COMPUTED_VALUE"""),"Blue Anchor Trading")</f>
        <v>Blue Anchor Trading</v>
      </c>
      <c r="C239" s="11" t="str">
        <f>IFERROR(__xludf.DUMMYFUNCTION("""COMPUTED_VALUE"""),"Sanitary Wares")</f>
        <v>Sanitary Wares</v>
      </c>
      <c r="D239" s="12" t="str">
        <f>IFERROR(__xludf.DUMMYFUNCTION("""COMPUTED_VALUE"""),"APLU751039301")</f>
        <v>APLU751039301</v>
      </c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</row>
    <row r="240" ht="17.25" customHeight="1">
      <c r="A240" s="9"/>
      <c r="B240" s="10" t="str">
        <f>IFERROR(__xludf.DUMMYFUNCTION("""COMPUTED_VALUE"""),"Blue Anchor Trading")</f>
        <v>Blue Anchor Trading</v>
      </c>
      <c r="C240" s="11" t="str">
        <f>IFERROR(__xludf.DUMMYFUNCTION("""COMPUTED_VALUE"""),"Sanitary Wares")</f>
        <v>Sanitary Wares</v>
      </c>
      <c r="D240" s="12" t="str">
        <f>IFERROR(__xludf.DUMMYFUNCTION("""COMPUTED_VALUE"""),"890810006190")</f>
        <v>890810006190</v>
      </c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</row>
    <row r="241" ht="17.25" customHeight="1">
      <c r="A241" s="9"/>
      <c r="B241" s="10" t="str">
        <f>IFERROR(__xludf.DUMMYFUNCTION("""COMPUTED_VALUE"""),"Blue Anchor Trading")</f>
        <v>Blue Anchor Trading</v>
      </c>
      <c r="C241" s="11" t="str">
        <f>IFERROR(__xludf.DUMMYFUNCTION("""COMPUTED_VALUE"""),"Sanitary Wares")</f>
        <v>Sanitary Wares</v>
      </c>
      <c r="D241" s="12" t="str">
        <f>IFERROR(__xludf.DUMMYFUNCTION("""COMPUTED_VALUE"""),"890810006039")</f>
        <v>890810006039</v>
      </c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</row>
    <row r="242" ht="17.25" customHeight="1">
      <c r="A242" s="9"/>
      <c r="B242" s="10" t="str">
        <f>IFERROR(__xludf.DUMMYFUNCTION("""COMPUTED_VALUE"""),"Blue Anchor Trading")</f>
        <v>Blue Anchor Trading</v>
      </c>
      <c r="C242" s="11" t="str">
        <f>IFERROR(__xludf.DUMMYFUNCTION("""COMPUTED_VALUE"""),"Sanitary Wares")</f>
        <v>Sanitary Wares</v>
      </c>
      <c r="D242" s="12" t="str">
        <f>IFERROR(__xludf.DUMMYFUNCTION("""COMPUTED_VALUE"""),"APLU750962658")</f>
        <v>APLU750962658</v>
      </c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</row>
    <row r="243" ht="17.25" customHeight="1">
      <c r="A243" s="9"/>
      <c r="B243" s="10" t="str">
        <f>IFERROR(__xludf.DUMMYFUNCTION("""COMPUTED_VALUE"""),"Blue Anchor Trading")</f>
        <v>Blue Anchor Trading</v>
      </c>
      <c r="C243" s="11" t="str">
        <f>IFERROR(__xludf.DUMMYFUNCTION("""COMPUTED_VALUE"""),"Sanitary Wares")</f>
        <v>Sanitary Wares</v>
      </c>
      <c r="D243" s="12" t="str">
        <f>IFERROR(__xludf.DUMMYFUNCTION("""COMPUTED_VALUE"""),"APLU750962693")</f>
        <v>APLU750962693</v>
      </c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</row>
    <row r="244" ht="17.25" customHeight="1">
      <c r="A244" s="9"/>
      <c r="B244" s="10" t="str">
        <f>IFERROR(__xludf.DUMMYFUNCTION("""COMPUTED_VALUE"""),"Blue Anchor Trading")</f>
        <v>Blue Anchor Trading</v>
      </c>
      <c r="C244" s="11" t="str">
        <f>IFERROR(__xludf.DUMMYFUNCTION("""COMPUTED_VALUE"""),"Sanitary Wares")</f>
        <v>Sanitary Wares</v>
      </c>
      <c r="D244" s="12" t="str">
        <f>IFERROR(__xludf.DUMMYFUNCTION("""COMPUTED_VALUE"""),"AOU0154680")</f>
        <v>AOU0154680</v>
      </c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</row>
    <row r="245" ht="17.25" customHeight="1">
      <c r="A245" s="9"/>
      <c r="B245" s="10" t="str">
        <f>IFERROR(__xludf.DUMMYFUNCTION("""COMPUTED_VALUE"""),"Blue Anchor Trading")</f>
        <v>Blue Anchor Trading</v>
      </c>
      <c r="C245" s="11" t="str">
        <f>IFERROR(__xludf.DUMMYFUNCTION("""COMPUTED_VALUE"""),"Sanitary Wares")</f>
        <v>Sanitary Wares</v>
      </c>
      <c r="D245" s="12" t="str">
        <f>IFERROR(__xludf.DUMMYFUNCTION("""COMPUTED_VALUE"""),"AOU0154496")</f>
        <v>AOU0154496</v>
      </c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</row>
    <row r="246" ht="17.25" customHeight="1">
      <c r="A246" s="9"/>
      <c r="B246" s="10" t="str">
        <f>IFERROR(__xludf.DUMMYFUNCTION("""COMPUTED_VALUE"""),"Blue Anchor Trading")</f>
        <v>Blue Anchor Trading</v>
      </c>
      <c r="C246" s="11" t="str">
        <f>IFERROR(__xludf.DUMMYFUNCTION("""COMPUTED_VALUE"""),"Sanitary Wares")</f>
        <v>Sanitary Wares</v>
      </c>
      <c r="D246" s="12" t="str">
        <f>IFERROR(__xludf.DUMMYFUNCTION("""COMPUTED_VALUE"""),"AOU0154567")</f>
        <v>AOU0154567</v>
      </c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</row>
    <row r="247" ht="17.25" customHeight="1">
      <c r="A247" s="9"/>
      <c r="B247" s="10" t="str">
        <f>IFERROR(__xludf.DUMMYFUNCTION("""COMPUTED_VALUE"""),"Blue Anchor Trading")</f>
        <v>Blue Anchor Trading</v>
      </c>
      <c r="C247" s="11" t="str">
        <f>IFERROR(__xludf.DUMMYFUNCTION("""COMPUTED_VALUE"""),"Sanitary Wares")</f>
        <v>Sanitary Wares</v>
      </c>
      <c r="D247" s="12" t="str">
        <f>IFERROR(__xludf.DUMMYFUNCTION("""COMPUTED_VALUE"""),"AOU0154317")</f>
        <v>AOU0154317</v>
      </c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</row>
    <row r="248" ht="17.25" customHeight="1">
      <c r="A248" s="9"/>
      <c r="B248" s="10" t="str">
        <f>IFERROR(__xludf.DUMMYFUNCTION("""COMPUTED_VALUE"""),"Blue Anchor Trading")</f>
        <v>Blue Anchor Trading</v>
      </c>
      <c r="C248" s="11" t="str">
        <f>IFERROR(__xludf.DUMMYFUNCTION("""COMPUTED_VALUE"""),"Sanitary Wares")</f>
        <v>Sanitary Wares</v>
      </c>
      <c r="D248" s="12" t="str">
        <f>IFERROR(__xludf.DUMMYFUNCTION("""COMPUTED_VALUE"""),"AOU0154634")</f>
        <v>AOU0154634</v>
      </c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</row>
    <row r="249" ht="17.25" customHeight="1">
      <c r="A249" s="9"/>
      <c r="B249" s="10" t="str">
        <f>IFERROR(__xludf.DUMMYFUNCTION("""COMPUTED_VALUE"""),"Blue Anchor Trading")</f>
        <v>Blue Anchor Trading</v>
      </c>
      <c r="C249" s="11" t="str">
        <f>IFERROR(__xludf.DUMMYFUNCTION("""COMPUTED_VALUE"""),"Sanitary Wares")</f>
        <v>Sanitary Wares</v>
      </c>
      <c r="D249" s="12" t="str">
        <f>IFERROR(__xludf.DUMMYFUNCTION("""COMPUTED_VALUE"""),"APLU750926721")</f>
        <v>APLU750926721</v>
      </c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</row>
    <row r="250" ht="17.25" customHeight="1">
      <c r="A250" s="9"/>
      <c r="B250" s="10" t="str">
        <f>IFERROR(__xludf.DUMMYFUNCTION("""COMPUTED_VALUE"""),"Blue Anchor Trading")</f>
        <v>Blue Anchor Trading</v>
      </c>
      <c r="C250" s="11" t="str">
        <f>IFERROR(__xludf.DUMMYFUNCTION("""COMPUTED_VALUE"""),"SANITARY WARES")</f>
        <v>SANITARY WARES</v>
      </c>
      <c r="D250" s="12" t="str">
        <f>IFERROR(__xludf.DUMMYFUNCTION("""COMPUTED_VALUE"""),"AOU153661")</f>
        <v>AOU153661</v>
      </c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</row>
    <row r="251" ht="17.25" customHeight="1">
      <c r="A251" s="9"/>
      <c r="B251" s="10" t="str">
        <f>IFERROR(__xludf.DUMMYFUNCTION("""COMPUTED_VALUE"""),"Blue Eagle Marketing")</f>
        <v>Blue Eagle Marketing</v>
      </c>
      <c r="C251" s="11" t="str">
        <f>IFERROR(__xludf.DUMMYFUNCTION("""COMPUTED_VALUE"""),"PNEUMATIC TIRES")</f>
        <v>PNEUMATIC TIRES</v>
      </c>
      <c r="D251" s="12" t="str">
        <f>IFERROR(__xludf.DUMMYFUNCTION("""COMPUTED_VALUE"""),"POBUTAO171280621")</f>
        <v>POBUTAO171280621</v>
      </c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</row>
    <row r="252" ht="17.25" customHeight="1">
      <c r="A252" s="9"/>
      <c r="B252" s="10" t="str">
        <f>IFERROR(__xludf.DUMMYFUNCTION("""COMPUTED_VALUE"""),"Blue Shark Development &amp; Trading Corp")</f>
        <v>Blue Shark Development &amp; Trading Corp</v>
      </c>
      <c r="C252" s="11" t="str">
        <f>IFERROR(__xludf.DUMMYFUNCTION("""COMPUTED_VALUE"""),"Portland Cement")</f>
        <v>Portland Cement</v>
      </c>
      <c r="D252" s="12" t="str">
        <f>IFERROR(__xludf.DUMMYFUNCTION("""COMPUTED_VALUE"""),"AKI0244398")</f>
        <v>AKI0244398</v>
      </c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</row>
    <row r="253" ht="17.25" customHeight="1">
      <c r="A253" s="9"/>
      <c r="B253" s="10" t="str">
        <f>IFERROR(__xludf.DUMMYFUNCTION("""COMPUTED_VALUE"""),"Blue Shark Development &amp; Trading Corp")</f>
        <v>Blue Shark Development &amp; Trading Corp</v>
      </c>
      <c r="C253" s="11" t="str">
        <f>IFERROR(__xludf.DUMMYFUNCTION("""COMPUTED_VALUE"""),"Portland Cement")</f>
        <v>Portland Cement</v>
      </c>
      <c r="D253" s="12" t="str">
        <f>IFERROR(__xludf.DUMMYFUNCTION("""COMPUTED_VALUE"""),"AKI0244231")</f>
        <v>AKI0244231</v>
      </c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</row>
    <row r="254" ht="17.25" customHeight="1">
      <c r="A254" s="9"/>
      <c r="B254" s="10" t="str">
        <f>IFERROR(__xludf.DUMMYFUNCTION("""COMPUTED_VALUE"""),"Blue Shark Development &amp; Trading Corp")</f>
        <v>Blue Shark Development &amp; Trading Corp</v>
      </c>
      <c r="C254" s="11" t="str">
        <f>IFERROR(__xludf.DUMMYFUNCTION("""COMPUTED_VALUE"""),"Portland Cement")</f>
        <v>Portland Cement</v>
      </c>
      <c r="D254" s="12" t="str">
        <f>IFERROR(__xludf.DUMMYFUNCTION("""COMPUTED_VALUE"""),"AKI0244717")</f>
        <v>AKI0244717</v>
      </c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</row>
    <row r="255" ht="17.25" customHeight="1">
      <c r="A255" s="9"/>
      <c r="B255" s="10" t="str">
        <f>IFERROR(__xludf.DUMMYFUNCTION("""COMPUTED_VALUE"""),"Blue Shark Development &amp; Trading Corp")</f>
        <v>Blue Shark Development &amp; Trading Corp</v>
      </c>
      <c r="C255" s="11" t="str">
        <f>IFERROR(__xludf.DUMMYFUNCTION("""COMPUTED_VALUE"""),"Portland Cement")</f>
        <v>Portland Cement</v>
      </c>
      <c r="D255" s="12" t="str">
        <f>IFERROR(__xludf.DUMMYFUNCTION("""COMPUTED_VALUE"""),"AKI0244218")</f>
        <v>AKI0244218</v>
      </c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</row>
    <row r="256" ht="17.25" customHeight="1">
      <c r="A256" s="9"/>
      <c r="B256" s="10" t="str">
        <f>IFERROR(__xludf.DUMMYFUNCTION("""COMPUTED_VALUE"""),"Blue Shark Development &amp; Trading Corp")</f>
        <v>Blue Shark Development &amp; Trading Corp</v>
      </c>
      <c r="C256" s="11" t="str">
        <f>IFERROR(__xludf.DUMMYFUNCTION("""COMPUTED_VALUE"""),"Portland Cement")</f>
        <v>Portland Cement</v>
      </c>
      <c r="D256" s="12" t="str">
        <f>IFERROR(__xludf.DUMMYFUNCTION("""COMPUTED_VALUE"""),"AKI0244721")</f>
        <v>AKI0244721</v>
      </c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</row>
    <row r="257" ht="17.25" customHeight="1">
      <c r="A257" s="9"/>
      <c r="B257" s="10" t="str">
        <f>IFERROR(__xludf.DUMMYFUNCTION("""COMPUTED_VALUE"""),"Blue Shark Development &amp; Trading Corp")</f>
        <v>Blue Shark Development &amp; Trading Corp</v>
      </c>
      <c r="C257" s="11" t="str">
        <f>IFERROR(__xludf.DUMMYFUNCTION("""COMPUTED_VALUE"""),"Portland Cement")</f>
        <v>Portland Cement</v>
      </c>
      <c r="D257" s="12" t="str">
        <f>IFERROR(__xludf.DUMMYFUNCTION("""COMPUTED_VALUE"""),"AKI0243672")</f>
        <v>AKI0243672</v>
      </c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</row>
    <row r="258" ht="17.25" customHeight="1">
      <c r="A258" s="9"/>
      <c r="B258" s="10" t="str">
        <f>IFERROR(__xludf.DUMMYFUNCTION("""COMPUTED_VALUE"""),"Blue Shark Development &amp; Trading Corp")</f>
        <v>Blue Shark Development &amp; Trading Corp</v>
      </c>
      <c r="C258" s="11" t="str">
        <f>IFERROR(__xludf.DUMMYFUNCTION("""COMPUTED_VALUE"""),"Portland Cement")</f>
        <v>Portland Cement</v>
      </c>
      <c r="D258" s="12" t="str">
        <f>IFERROR(__xludf.DUMMYFUNCTION("""COMPUTED_VALUE"""),"AKI0243842")</f>
        <v>AKI0243842</v>
      </c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</row>
    <row r="259" ht="17.25" customHeight="1">
      <c r="A259" s="9"/>
      <c r="B259" s="10" t="str">
        <f>IFERROR(__xludf.DUMMYFUNCTION("""COMPUTED_VALUE"""),"Blue Shark Development &amp; Trading Corp")</f>
        <v>Blue Shark Development &amp; Trading Corp</v>
      </c>
      <c r="C259" s="11" t="str">
        <f>IFERROR(__xludf.DUMMYFUNCTION("""COMPUTED_VALUE"""),"Portland Cement")</f>
        <v>Portland Cement</v>
      </c>
      <c r="D259" s="12" t="str">
        <f>IFERROR(__xludf.DUMMYFUNCTION("""COMPUTED_VALUE"""),"AKI0243066")</f>
        <v>AKI0243066</v>
      </c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</row>
    <row r="260" ht="17.25" customHeight="1">
      <c r="A260" s="9"/>
      <c r="B260" s="10" t="str">
        <f>IFERROR(__xludf.DUMMYFUNCTION("""COMPUTED_VALUE"""),"Blue Shark Development &amp; Trading Corp")</f>
        <v>Blue Shark Development &amp; Trading Corp</v>
      </c>
      <c r="C260" s="11" t="str">
        <f>IFERROR(__xludf.DUMMYFUNCTION("""COMPUTED_VALUE"""),"Portland Cement")</f>
        <v>Portland Cement</v>
      </c>
      <c r="D260" s="12" t="str">
        <f>IFERROR(__xludf.DUMMYFUNCTION("""COMPUTED_VALUE"""),"AKI0243067")</f>
        <v>AKI0243067</v>
      </c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</row>
    <row r="261" ht="17.25" customHeight="1">
      <c r="A261" s="9"/>
      <c r="B261" s="10" t="str">
        <f>IFERROR(__xludf.DUMMYFUNCTION("""COMPUTED_VALUE"""),"Blue Shark Development and Trading Corp")</f>
        <v>Blue Shark Development and Trading Corp</v>
      </c>
      <c r="C261" s="11" t="str">
        <f>IFERROR(__xludf.DUMMYFUNCTION("""COMPUTED_VALUE"""),"Portland Cement")</f>
        <v>Portland Cement</v>
      </c>
      <c r="D261" s="12" t="str">
        <f>IFERROR(__xludf.DUMMYFUNCTION("""COMPUTED_VALUE"""),"AKI0241547")</f>
        <v>AKI0241547</v>
      </c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</row>
    <row r="262" ht="17.25" customHeight="1">
      <c r="A262" s="9"/>
      <c r="B262" s="10" t="str">
        <f>IFERROR(__xludf.DUMMYFUNCTION("""COMPUTED_VALUE"""),"Blue Shark Development and Trading Corp")</f>
        <v>Blue Shark Development and Trading Corp</v>
      </c>
      <c r="C262" s="11" t="str">
        <f>IFERROR(__xludf.DUMMYFUNCTION("""COMPUTED_VALUE"""),"PORTLAND CEMENT")</f>
        <v>PORTLAND CEMENT</v>
      </c>
      <c r="D262" s="12" t="str">
        <f>IFERROR(__xludf.DUMMYFUNCTION("""COMPUTED_VALUE"""),"588103556")</f>
        <v>588103556</v>
      </c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</row>
    <row r="263" ht="17.25" customHeight="1">
      <c r="A263" s="9"/>
      <c r="B263" s="10" t="str">
        <f>IFERROR(__xludf.DUMMYFUNCTION("""COMPUTED_VALUE"""),"Blue Shark Development and Trading Corp")</f>
        <v>Blue Shark Development and Trading Corp</v>
      </c>
      <c r="C263" s="11" t="str">
        <f>IFERROR(__xludf.DUMMYFUNCTION("""COMPUTED_VALUE"""),"PORTLAND CEMENT")</f>
        <v>PORTLAND CEMENT</v>
      </c>
      <c r="D263" s="12" t="str">
        <f>IFERROR(__xludf.DUMMYFUNCTION("""COMPUTED_VALUE"""),"964511084")</f>
        <v>964511084</v>
      </c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</row>
    <row r="264" ht="17.25" customHeight="1">
      <c r="A264" s="9"/>
      <c r="B264" s="10" t="str">
        <f>IFERROR(__xludf.DUMMYFUNCTION("""COMPUTED_VALUE"""),"Blue Shark Development and Trading Corp")</f>
        <v>Blue Shark Development and Trading Corp</v>
      </c>
      <c r="C264" s="11" t="str">
        <f>IFERROR(__xludf.DUMMYFUNCTION("""COMPUTED_VALUE"""),"PORTLAND CEMENT")</f>
        <v>PORTLAND CEMENT</v>
      </c>
      <c r="D264" s="12" t="str">
        <f>IFERROR(__xludf.DUMMYFUNCTION("""COMPUTED_VALUE"""),"964336369")</f>
        <v>964336369</v>
      </c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</row>
    <row r="265" ht="17.25" customHeight="1">
      <c r="A265" s="9"/>
      <c r="B265" s="10" t="str">
        <f>IFERROR(__xludf.DUMMYFUNCTION("""COMPUTED_VALUE"""),"Blue Shark Development and Trading Corp")</f>
        <v>Blue Shark Development and Trading Corp</v>
      </c>
      <c r="C265" s="11" t="str">
        <f>IFERROR(__xludf.DUMMYFUNCTION("""COMPUTED_VALUE"""),"PORTLAND CEMENT")</f>
        <v>PORTLAND CEMENT</v>
      </c>
      <c r="D265" s="12" t="str">
        <f>IFERROR(__xludf.DUMMYFUNCTION("""COMPUTED_VALUE"""),"964333328")</f>
        <v>964333328</v>
      </c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</row>
    <row r="266" ht="17.25" customHeight="1">
      <c r="A266" s="9"/>
      <c r="B266" s="10" t="str">
        <f>IFERROR(__xludf.DUMMYFUNCTION("""COMPUTED_VALUE"""),"Blue Shark Development and Trading Corp")</f>
        <v>Blue Shark Development and Trading Corp</v>
      </c>
      <c r="C266" s="11" t="str">
        <f>IFERROR(__xludf.DUMMYFUNCTION("""COMPUTED_VALUE"""),"PORTLAND CEMENT")</f>
        <v>PORTLAND CEMENT</v>
      </c>
      <c r="D266" s="12" t="str">
        <f>IFERROR(__xludf.DUMMYFUNCTION("""COMPUTED_VALUE"""),"964094954")</f>
        <v>964094954</v>
      </c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</row>
    <row r="267" ht="17.25" customHeight="1">
      <c r="A267" s="9"/>
      <c r="B267" s="10" t="str">
        <f>IFERROR(__xludf.DUMMYFUNCTION("""COMPUTED_VALUE"""),"Blue Shark Development and Trading Corp")</f>
        <v>Blue Shark Development and Trading Corp</v>
      </c>
      <c r="C267" s="11" t="str">
        <f>IFERROR(__xludf.DUMMYFUNCTION("""COMPUTED_VALUE"""),"PORTLAND CEMENT")</f>
        <v>PORTLAND CEMENT</v>
      </c>
      <c r="D267" s="12" t="str">
        <f>IFERROR(__xludf.DUMMYFUNCTION("""COMPUTED_VALUE"""),"964103378")</f>
        <v>964103378</v>
      </c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</row>
    <row r="268" ht="17.25" customHeight="1">
      <c r="A268" s="9"/>
      <c r="B268" s="10" t="str">
        <f>IFERROR(__xludf.DUMMYFUNCTION("""COMPUTED_VALUE"""),"Blue Shark Development and Trading Corp")</f>
        <v>Blue Shark Development and Trading Corp</v>
      </c>
      <c r="C268" s="11" t="str">
        <f>IFERROR(__xludf.DUMMYFUNCTION("""COMPUTED_VALUE"""),"PORTLAND CEMENT")</f>
        <v>PORTLAND CEMENT</v>
      </c>
      <c r="D268" s="12" t="str">
        <f>IFERROR(__xludf.DUMMYFUNCTION("""COMPUTED_VALUE"""),"963651208")</f>
        <v>963651208</v>
      </c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</row>
    <row r="269" ht="17.25" customHeight="1">
      <c r="A269" s="9"/>
      <c r="B269" s="10" t="str">
        <f>IFERROR(__xludf.DUMMYFUNCTION("""COMPUTED_VALUE"""),"Blue Shark Development and Trading Corp.")</f>
        <v>Blue Shark Development and Trading Corp.</v>
      </c>
      <c r="C269" s="11" t="str">
        <f>IFERROR(__xludf.DUMMYFUNCTION("""COMPUTED_VALUE"""),"Portland Cement")</f>
        <v>Portland Cement</v>
      </c>
      <c r="D269" s="12" t="str">
        <f>IFERROR(__xludf.DUMMYFUNCTION("""COMPUTED_VALUE"""),"AKI0242899")</f>
        <v>AKI0242899</v>
      </c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</row>
    <row r="270" ht="17.25" customHeight="1">
      <c r="A270" s="9"/>
      <c r="B270" s="10" t="str">
        <f>IFERROR(__xludf.DUMMYFUNCTION("""COMPUTED_VALUE"""),"Blue Shark Development and Trading Corp.")</f>
        <v>Blue Shark Development and Trading Corp.</v>
      </c>
      <c r="C270" s="11" t="str">
        <f>IFERROR(__xludf.DUMMYFUNCTION("""COMPUTED_VALUE"""),"Portland Cement")</f>
        <v>Portland Cement</v>
      </c>
      <c r="D270" s="12" t="str">
        <f>IFERROR(__xludf.DUMMYFUNCTION("""COMPUTED_VALUE"""),"AKI0242898")</f>
        <v>AKI0242898</v>
      </c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</row>
    <row r="271" ht="17.25" customHeight="1">
      <c r="A271" s="9"/>
      <c r="B271" s="10" t="str">
        <f>IFERROR(__xludf.DUMMYFUNCTION("""COMPUTED_VALUE"""),"Blue Shark Development and Trading Corp.")</f>
        <v>Blue Shark Development and Trading Corp.</v>
      </c>
      <c r="C271" s="11" t="str">
        <f>IFERROR(__xludf.DUMMYFUNCTION("""COMPUTED_VALUE"""),"Portland Cement")</f>
        <v>Portland Cement</v>
      </c>
      <c r="D271" s="12" t="str">
        <f>IFERROR(__xludf.DUMMYFUNCTION("""COMPUTED_VALUE"""),"AKI0242662")</f>
        <v>AKI0242662</v>
      </c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</row>
    <row r="272" ht="17.25" customHeight="1">
      <c r="A272" s="9"/>
      <c r="B272" s="10" t="str">
        <f>IFERROR(__xludf.DUMMYFUNCTION("""COMPUTED_VALUE"""),"Blue Shark Development and Trading Corp.")</f>
        <v>Blue Shark Development and Trading Corp.</v>
      </c>
      <c r="C272" s="11" t="str">
        <f>IFERROR(__xludf.DUMMYFUNCTION("""COMPUTED_VALUE"""),"Portland Cement")</f>
        <v>Portland Cement</v>
      </c>
      <c r="D272" s="12" t="str">
        <f>IFERROR(__xludf.DUMMYFUNCTION("""COMPUTED_VALUE"""),"AKI0242663")</f>
        <v>AKI0242663</v>
      </c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</row>
    <row r="273" ht="17.25" customHeight="1">
      <c r="A273" s="9"/>
      <c r="B273" s="10" t="str">
        <f>IFERROR(__xludf.DUMMYFUNCTION("""COMPUTED_VALUE"""),"Blue Shark Development and Trading Corporation")</f>
        <v>Blue Shark Development and Trading Corporation</v>
      </c>
      <c r="C273" s="11" t="str">
        <f>IFERROR(__xludf.DUMMYFUNCTION("""COMPUTED_VALUE"""),"Portland Cement")</f>
        <v>Portland Cement</v>
      </c>
      <c r="D273" s="12" t="str">
        <f>IFERROR(__xludf.DUMMYFUNCTION("""COMPUTED_VALUE"""),"EGLV120800035136")</f>
        <v>EGLV120800035136</v>
      </c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</row>
    <row r="274" ht="17.25" customHeight="1">
      <c r="A274" s="9"/>
      <c r="B274" s="10" t="str">
        <f>IFERROR(__xludf.DUMMYFUNCTION("""COMPUTED_VALUE"""),"Blue Shark Development and Trading Corporation")</f>
        <v>Blue Shark Development and Trading Corporation</v>
      </c>
      <c r="C274" s="11" t="str">
        <f>IFERROR(__xludf.DUMMYFUNCTION("""COMPUTED_VALUE"""),"Portland Cement")</f>
        <v>Portland Cement</v>
      </c>
      <c r="D274" s="12" t="str">
        <f>IFERROR(__xludf.DUMMYFUNCTION("""COMPUTED_VALUE"""),"AK10244936")</f>
        <v>AK10244936</v>
      </c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</row>
    <row r="275" ht="17.25" customHeight="1">
      <c r="A275" s="9"/>
      <c r="B275" s="10" t="str">
        <f>IFERROR(__xludf.DUMMYFUNCTION("""COMPUTED_VALUE"""),"Blue Shark Development and Trading Corporation")</f>
        <v>Blue Shark Development and Trading Corporation</v>
      </c>
      <c r="C275" s="11" t="str">
        <f>IFERROR(__xludf.DUMMYFUNCTION("""COMPUTED_VALUE"""),"Portland Cement")</f>
        <v>Portland Cement</v>
      </c>
      <c r="D275" s="12" t="str">
        <f>IFERROR(__xludf.DUMMYFUNCTION("""COMPUTED_VALUE"""),"AK10244936")</f>
        <v>AK10244936</v>
      </c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</row>
    <row r="276" ht="17.25" customHeight="1">
      <c r="A276" s="9"/>
      <c r="B276" s="10" t="str">
        <f>IFERROR(__xludf.DUMMYFUNCTION("""COMPUTED_VALUE"""),"British United Automobiles, Inc.")</f>
        <v>British United Automobiles, Inc.</v>
      </c>
      <c r="C276" s="11" t="str">
        <f>IFERROR(__xludf.DUMMYFUNCTION("""COMPUTED_VALUE"""),"LEAD-ACID STORAGE BATTERIES")</f>
        <v>LEAD-ACID STORAGE BATTERIES</v>
      </c>
      <c r="D276" s="12" t="str">
        <f>IFERROR(__xludf.DUMMYFUNCTION("""COMPUTED_VALUE"""),"SGSIN-032701")</f>
        <v>SGSIN-032701</v>
      </c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</row>
    <row r="277" ht="17.25" customHeight="1">
      <c r="A277" s="9"/>
      <c r="B277" s="10" t="str">
        <f>IFERROR(__xludf.DUMMYFUNCTION("""COMPUTED_VALUE"""),"British United Automobiles, Inc.")</f>
        <v>British United Automobiles, Inc.</v>
      </c>
      <c r="C277" s="11" t="str">
        <f>IFERROR(__xludf.DUMMYFUNCTION("""COMPUTED_VALUE"""),"SAFETY GLASS FOR AUTOMOTIVE APPLICATIONS")</f>
        <v>SAFETY GLASS FOR AUTOMOTIVE APPLICATIONS</v>
      </c>
      <c r="D277" s="12" t="str">
        <f>IFERROR(__xludf.DUMMYFUNCTION("""COMPUTED_VALUE"""),"SGSIN-032701")</f>
        <v>SGSIN-032701</v>
      </c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</row>
    <row r="278" ht="17.25" customHeight="1">
      <c r="A278" s="9"/>
      <c r="B278" s="10" t="str">
        <f>IFERROR(__xludf.DUMMYFUNCTION("""COMPUTED_VALUE"""),"British United Automobiles, Inc.")</f>
        <v>British United Automobiles, Inc.</v>
      </c>
      <c r="C278" s="11" t="str">
        <f>IFERROR(__xludf.DUMMYFUNCTION("""COMPUTED_VALUE"""),"SAFETY GLASS FOR AUTOMOTIVE APPLICATIONS")</f>
        <v>SAFETY GLASS FOR AUTOMOTIVE APPLICATIONS</v>
      </c>
      <c r="D278" s="12" t="str">
        <f>IFERROR(__xludf.DUMMYFUNCTION("""COMPUTED_VALUE"""),"SGSIN-032701")</f>
        <v>SGSIN-032701</v>
      </c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</row>
    <row r="279" ht="17.25" customHeight="1">
      <c r="A279" s="9"/>
      <c r="B279" s="10" t="str">
        <f>IFERROR(__xludf.DUMMYFUNCTION("""COMPUTED_VALUE"""),"BTICINO Philippines, Inc.")</f>
        <v>BTICINO Philippines, Inc.</v>
      </c>
      <c r="C279" s="11" t="str">
        <f>IFERROR(__xludf.DUMMYFUNCTION("""COMPUTED_VALUE"""),"SWITCHES")</f>
        <v>SWITCHES</v>
      </c>
      <c r="D279" s="12" t="str">
        <f>IFERROR(__xludf.DUMMYFUNCTION("""COMPUTED_VALUE"""),"7190951434")</f>
        <v>7190951434</v>
      </c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</row>
    <row r="280" ht="17.25" customHeight="1">
      <c r="A280" s="9"/>
      <c r="B280" s="10" t="str">
        <f>IFERROR(__xludf.DUMMYFUNCTION("""COMPUTED_VALUE"""),"BTICINO Philippines, Inc.")</f>
        <v>BTICINO Philippines, Inc.</v>
      </c>
      <c r="C280" s="11" t="str">
        <f>IFERROR(__xludf.DUMMYFUNCTION("""COMPUTED_VALUE"""),"CIRCUIT BREAKERS")</f>
        <v>CIRCUIT BREAKERS</v>
      </c>
      <c r="D280" s="12" t="str">
        <f>IFERROR(__xludf.DUMMYFUNCTION("""COMPUTED_VALUE"""),"SGSIN644061")</f>
        <v>SGSIN644061</v>
      </c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</row>
    <row r="281" ht="17.25" customHeight="1">
      <c r="A281" s="9"/>
      <c r="B281" s="10" t="str">
        <f>IFERROR(__xludf.DUMMYFUNCTION("""COMPUTED_VALUE"""),"BTICINO Philippines, Inc.")</f>
        <v>BTICINO Philippines, Inc.</v>
      </c>
      <c r="C281" s="11" t="str">
        <f>IFERROR(__xludf.DUMMYFUNCTION("""COMPUTED_VALUE"""),"ELECTRICAL WIRING DEVICES")</f>
        <v>ELECTRICAL WIRING DEVICES</v>
      </c>
      <c r="D281" s="12" t="str">
        <f>IFERROR(__xludf.DUMMYFUNCTION("""COMPUTED_VALUE"""),"SGSIN642505")</f>
        <v>SGSIN642505</v>
      </c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</row>
    <row r="282" ht="17.25" customHeight="1">
      <c r="A282" s="9"/>
      <c r="B282" s="10" t="str">
        <f>IFERROR(__xludf.DUMMYFUNCTION("""COMPUTED_VALUE"""),"Builders 2000, Inc.")</f>
        <v>Builders 2000, Inc.</v>
      </c>
      <c r="C282" s="11" t="str">
        <f>IFERROR(__xludf.DUMMYFUNCTION("""COMPUTED_VALUE"""),"SANITARY WARES")</f>
        <v>SANITARY WARES</v>
      </c>
      <c r="D282" s="12" t="str">
        <f>IFERROR(__xludf.DUMMYFUNCTION("""COMPUTED_VALUE"""),"258516735")</f>
        <v>258516735</v>
      </c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</row>
    <row r="283" ht="17.25" customHeight="1">
      <c r="A283" s="9"/>
      <c r="B283" s="10" t="str">
        <f>IFERROR(__xludf.DUMMYFUNCTION("""COMPUTED_VALUE"""),"CALOOCAN GAS CORPORATION")</f>
        <v>CALOOCAN GAS CORPORATION</v>
      </c>
      <c r="C283" s="11" t="str">
        <f>IFERROR(__xludf.DUMMYFUNCTION("""COMPUTED_VALUE"""),"EMPTY CYLINDER 40L")</f>
        <v>EMPTY CYLINDER 40L</v>
      </c>
      <c r="D283" s="12" t="str">
        <f>IFERROR(__xludf.DUMMYFUNCTION("""COMPUTED_VALUE"""),"COAU7033522580")</f>
        <v>COAU7033522580</v>
      </c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</row>
    <row r="284" ht="17.25" customHeight="1">
      <c r="A284" s="9"/>
      <c r="B284" s="10" t="str">
        <f>IFERROR(__xludf.DUMMYFUNCTION("""COMPUTED_VALUE"""),"CALOOCAN GAS CORPORATION")</f>
        <v>CALOOCAN GAS CORPORATION</v>
      </c>
      <c r="C284" s="11" t="str">
        <f>IFERROR(__xludf.DUMMYFUNCTION("""COMPUTED_VALUE"""),"EMPTY OXYGEN GYLINDER 40L")</f>
        <v>EMPTY OXYGEN GYLINDER 40L</v>
      </c>
      <c r="D284" s="12" t="str">
        <f>IFERROR(__xludf.DUMMYFUNCTION("""COMPUTED_VALUE"""),"QIML6100847WFL6")</f>
        <v>QIML6100847WFL6</v>
      </c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</row>
    <row r="285" ht="17.25" customHeight="1">
      <c r="A285" s="9"/>
      <c r="B285" s="10" t="str">
        <f>IFERROR(__xludf.DUMMYFUNCTION("""COMPUTED_VALUE"""),"Caloocan Gas Corporation")</f>
        <v>Caloocan Gas Corporation</v>
      </c>
      <c r="C285" s="11" t="str">
        <f>IFERROR(__xludf.DUMMYFUNCTION("""COMPUTED_VALUE"""),"Seamless Steel Gas Cylinder")</f>
        <v>Seamless Steel Gas Cylinder</v>
      </c>
      <c r="D285" s="12" t="str">
        <f>IFERROR(__xludf.DUMMYFUNCTION("""COMPUTED_VALUE"""),"SNL8NBPLA451514")</f>
        <v>SNL8NBPLA451514</v>
      </c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</row>
    <row r="286" ht="17.25" customHeight="1">
      <c r="A286" s="9"/>
      <c r="B286" s="10" t="str">
        <f>IFERROR(__xludf.DUMMYFUNCTION("""COMPUTED_VALUE"""),"Camel Appliances Manufacturing Corporation")</f>
        <v>Camel Appliances Manufacturing Corporation</v>
      </c>
      <c r="C286" s="11" t="str">
        <f>IFERROR(__xludf.DUMMYFUNCTION("""COMPUTED_VALUE"""),"ELECTRIC FLAT IRON")</f>
        <v>ELECTRIC FLAT IRON</v>
      </c>
      <c r="D286" s="12" t="str">
        <f>IFERROR(__xludf.DUMMYFUNCTION("""COMPUTED_VALUE"""),"COAU7056799720")</f>
        <v>COAU7056799720</v>
      </c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</row>
    <row r="287" ht="17.25" customHeight="1">
      <c r="A287" s="9"/>
      <c r="B287" s="10" t="str">
        <f>IFERROR(__xludf.DUMMYFUNCTION("""COMPUTED_VALUE"""),"Camel Appliances Manufacturing Corporation")</f>
        <v>Camel Appliances Manufacturing Corporation</v>
      </c>
      <c r="C287" s="11" t="str">
        <f>IFERROR(__xludf.DUMMYFUNCTION("""COMPUTED_VALUE"""),"AIR CONDITIONER")</f>
        <v>AIR CONDITIONER</v>
      </c>
      <c r="D287" s="12" t="str">
        <f>IFERROR(__xludf.DUMMYFUNCTION("""COMPUTED_VALUE"""),"1158505421")</f>
        <v>1158505421</v>
      </c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</row>
    <row r="288" ht="17.25" customHeight="1">
      <c r="A288" s="9"/>
      <c r="B288" s="10" t="str">
        <f>IFERROR(__xludf.DUMMYFUNCTION("""COMPUTED_VALUE"""),"Camel Appliances Manufacturing Corporation")</f>
        <v>Camel Appliances Manufacturing Corporation</v>
      </c>
      <c r="C288" s="11" t="str">
        <f>IFERROR(__xludf.DUMMYFUNCTION("""COMPUTED_VALUE"""),"ELECTRIC RICE COOKER")</f>
        <v>ELECTRIC RICE COOKER</v>
      </c>
      <c r="D288" s="12" t="str">
        <f>IFERROR(__xludf.DUMMYFUNCTION("""COMPUTED_VALUE"""),"EGLV149802646815")</f>
        <v>EGLV149802646815</v>
      </c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</row>
    <row r="289" ht="17.25" customHeight="1">
      <c r="A289" s="9"/>
      <c r="B289" s="10" t="str">
        <f>IFERROR(__xludf.DUMMYFUNCTION("""COMPUTED_VALUE"""),"Camel Appliances Manufacturing Corporation")</f>
        <v>Camel Appliances Manufacturing Corporation</v>
      </c>
      <c r="C289" s="11" t="str">
        <f>IFERROR(__xludf.DUMMYFUNCTION("""COMPUTED_VALUE"""),"ELECTRIC TOASTERS")</f>
        <v>ELECTRIC TOASTERS</v>
      </c>
      <c r="D289" s="12" t="str">
        <f>IFERROR(__xludf.DUMMYFUNCTION("""COMPUTED_VALUE"""),"SITXLMMSG046644")</f>
        <v>SITXLMMSG046644</v>
      </c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</row>
    <row r="290" ht="17.25" customHeight="1">
      <c r="A290" s="9"/>
      <c r="B290" s="10" t="str">
        <f>IFERROR(__xludf.DUMMYFUNCTION("""COMPUTED_VALUE"""),"Camel Appliances Manufacturing Corporation")</f>
        <v>Camel Appliances Manufacturing Corporation</v>
      </c>
      <c r="C290" s="11" t="str">
        <f>IFERROR(__xludf.DUMMYFUNCTION("""COMPUTED_VALUE"""),"ELECTRIC TOASTERS")</f>
        <v>ELECTRIC TOASTERS</v>
      </c>
      <c r="D290" s="12" t="str">
        <f>IFERROR(__xludf.DUMMYFUNCTION("""COMPUTED_VALUE"""),"SIXTLMMSG04644")</f>
        <v>SIXTLMMSG04644</v>
      </c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</row>
    <row r="291" ht="17.25" customHeight="1">
      <c r="A291" s="9"/>
      <c r="B291" s="10" t="str">
        <f>IFERROR(__xludf.DUMMYFUNCTION("""COMPUTED_VALUE"""),"Camel Appliances Manufacturing Corporation")</f>
        <v>Camel Appliances Manufacturing Corporation</v>
      </c>
      <c r="C291" s="11" t="str">
        <f>IFERROR(__xludf.DUMMYFUNCTION("""COMPUTED_VALUE"""),"ELECTRIC FLAT IRON")</f>
        <v>ELECTRIC FLAT IRON</v>
      </c>
      <c r="D291" s="12" t="str">
        <f>IFERROR(__xludf.DUMMYFUNCTION("""COMPUTED_VALUE"""),"NGBCB18016864")</f>
        <v>NGBCB18016864</v>
      </c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</row>
    <row r="292" ht="17.25" customHeight="1">
      <c r="A292" s="9"/>
      <c r="B292" s="10" t="str">
        <f>IFERROR(__xludf.DUMMYFUNCTION("""COMPUTED_VALUE"""),"Camel Appliances Manufacturing Corporation")</f>
        <v>Camel Appliances Manufacturing Corporation</v>
      </c>
      <c r="C292" s="11" t="str">
        <f>IFERROR(__xludf.DUMMYFUNCTION("""COMPUTED_VALUE"""),"REFRIGERATOR")</f>
        <v>REFRIGERATOR</v>
      </c>
      <c r="D292" s="12" t="str">
        <f>IFERROR(__xludf.DUMMYFUNCTION("""COMPUTED_VALUE"""),"1158501824")</f>
        <v>1158501824</v>
      </c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</row>
    <row r="293" ht="17.25" customHeight="1">
      <c r="A293" s="9"/>
      <c r="B293" s="10" t="str">
        <f>IFERROR(__xludf.DUMMYFUNCTION("""COMPUTED_VALUE"""),"Camel Appliances Manufacturing Corporation")</f>
        <v>Camel Appliances Manufacturing Corporation</v>
      </c>
      <c r="C293" s="11" t="str">
        <f>IFERROR(__xludf.DUMMYFUNCTION("""COMPUTED_VALUE"""),"ELECTRIC BLENDERS")</f>
        <v>ELECTRIC BLENDERS</v>
      </c>
      <c r="D293" s="12" t="str">
        <f>IFERROR(__xludf.DUMMYFUNCTION("""COMPUTED_VALUE"""),"JMNCB18000270")</f>
        <v>JMNCB18000270</v>
      </c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</row>
    <row r="294" ht="17.25" customHeight="1">
      <c r="A294" s="9"/>
      <c r="B294" s="10" t="str">
        <f>IFERROR(__xludf.DUMMYFUNCTION("""COMPUTED_VALUE"""),"Camel Appliances Manufacturing Corporation")</f>
        <v>Camel Appliances Manufacturing Corporation</v>
      </c>
      <c r="C294" s="11" t="str">
        <f>IFERROR(__xludf.DUMMYFUNCTION("""COMPUTED_VALUE"""),"REFRIGERATOR")</f>
        <v>REFRIGERATOR</v>
      </c>
      <c r="D294" s="12" t="str">
        <f>IFERROR(__xludf.DUMMYFUNCTION("""COMPUTED_VALUE"""),"1158501323")</f>
        <v>1158501323</v>
      </c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</row>
    <row r="295" ht="17.25" customHeight="1">
      <c r="A295" s="9"/>
      <c r="B295" s="10" t="str">
        <f>IFERROR(__xludf.DUMMYFUNCTION("""COMPUTED_VALUE"""),"Camel Appliances Manufacturing Corporation")</f>
        <v>Camel Appliances Manufacturing Corporation</v>
      </c>
      <c r="C295" s="11" t="str">
        <f>IFERROR(__xludf.DUMMYFUNCTION("""COMPUTED_VALUE"""),"ELECTRIC BLENDERS")</f>
        <v>ELECTRIC BLENDERS</v>
      </c>
      <c r="D295" s="12" t="str">
        <f>IFERROR(__xludf.DUMMYFUNCTION("""COMPUTED_VALUE"""),"APLU750592886")</f>
        <v>APLU750592886</v>
      </c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</row>
    <row r="296" ht="17.25" customHeight="1">
      <c r="A296" s="9"/>
      <c r="B296" s="10" t="str">
        <f>IFERROR(__xludf.DUMMYFUNCTION("""COMPUTED_VALUE"""),"Camel Appliances Manufacturing Corporation")</f>
        <v>Camel Appliances Manufacturing Corporation</v>
      </c>
      <c r="C296" s="11" t="str">
        <f>IFERROR(__xludf.DUMMYFUNCTION("""COMPUTED_VALUE"""),"ELECTRIC TOASTERS")</f>
        <v>ELECTRIC TOASTERS</v>
      </c>
      <c r="D296" s="12" t="str">
        <f>IFERROR(__xludf.DUMMYFUNCTION("""COMPUTED_VALUE"""),"NGBCB18004122")</f>
        <v>NGBCB18004122</v>
      </c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</row>
    <row r="297" ht="17.25" customHeight="1">
      <c r="A297" s="9"/>
      <c r="B297" s="10" t="str">
        <f>IFERROR(__xludf.DUMMYFUNCTION("""COMPUTED_VALUE"""),"Camel Appliances Manufacturing Corporation")</f>
        <v>Camel Appliances Manufacturing Corporation</v>
      </c>
      <c r="C297" s="11" t="str">
        <f>IFERROR(__xludf.DUMMYFUNCTION("""COMPUTED_VALUE"""),"ELECTRIC TOASTERS")</f>
        <v>ELECTRIC TOASTERS</v>
      </c>
      <c r="D297" s="12" t="str">
        <f>IFERROR(__xludf.DUMMYFUNCTION("""COMPUTED_VALUE"""),"ZSNCB18000041")</f>
        <v>ZSNCB18000041</v>
      </c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</row>
    <row r="298" ht="17.25" customHeight="1">
      <c r="A298" s="9"/>
      <c r="B298" s="10" t="str">
        <f>IFERROR(__xludf.DUMMYFUNCTION("""COMPUTED_VALUE"""),"Camel Appliances Manufacturing Corporation")</f>
        <v>Camel Appliances Manufacturing Corporation</v>
      </c>
      <c r="C298" s="11" t="str">
        <f>IFERROR(__xludf.DUMMYFUNCTION("""COMPUTED_VALUE"""),"ELECTRIC TOASTERS")</f>
        <v>ELECTRIC TOASTERS</v>
      </c>
      <c r="D298" s="12" t="str">
        <f>IFERROR(__xludf.DUMMYFUNCTION("""COMPUTED_VALUE"""),"COAU7056298320")</f>
        <v>COAU7056298320</v>
      </c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</row>
    <row r="299" ht="17.25" customHeight="1">
      <c r="A299" s="9"/>
      <c r="B299" s="10" t="str">
        <f>IFERROR(__xludf.DUMMYFUNCTION("""COMPUTED_VALUE"""),"Camel Appliances Manufacturing Corporation")</f>
        <v>Camel Appliances Manufacturing Corporation</v>
      </c>
      <c r="C299" s="11" t="str">
        <f>IFERROR(__xludf.DUMMYFUNCTION("""COMPUTED_VALUE"""),"ELECTRIC AIRPOTS")</f>
        <v>ELECTRIC AIRPOTS</v>
      </c>
      <c r="D299" s="12" t="str">
        <f>IFERROR(__xludf.DUMMYFUNCTION("""COMPUTED_VALUE"""),"CAZ0138786")</f>
        <v>CAZ0138786</v>
      </c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</row>
    <row r="300" ht="17.25" customHeight="1">
      <c r="A300" s="9"/>
      <c r="B300" s="10" t="str">
        <f>IFERROR(__xludf.DUMMYFUNCTION("""COMPUTED_VALUE"""),"Camel Appliances Manufacturing Corporation")</f>
        <v>Camel Appliances Manufacturing Corporation</v>
      </c>
      <c r="C300" s="11" t="str">
        <f>IFERROR(__xludf.DUMMYFUNCTION("""COMPUTED_VALUE"""),"Microwave Oven")</f>
        <v>Microwave Oven</v>
      </c>
      <c r="D300" s="12" t="str">
        <f>IFERROR(__xludf.DUMMYFUNCTION("""COMPUTED_VALUE"""),"1157506831")</f>
        <v>1157506831</v>
      </c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</row>
    <row r="301" ht="17.25" customHeight="1">
      <c r="A301" s="9"/>
      <c r="B301" s="10" t="str">
        <f>IFERROR(__xludf.DUMMYFUNCTION("""COMPUTED_VALUE"""),"Camel Appliances Manufacturing Corporation")</f>
        <v>Camel Appliances Manufacturing Corporation</v>
      </c>
      <c r="C301" s="11" t="str">
        <f>IFERROR(__xludf.DUMMYFUNCTION("""COMPUTED_VALUE"""),"REFRIGERATOR")</f>
        <v>REFRIGERATOR</v>
      </c>
      <c r="D301" s="12" t="str">
        <f>IFERROR(__xludf.DUMMYFUNCTION("""COMPUTED_VALUE"""),"1157506997")</f>
        <v>1157506997</v>
      </c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</row>
    <row r="302" ht="17.25" customHeight="1">
      <c r="A302" s="9"/>
      <c r="B302" s="10" t="str">
        <f>IFERROR(__xludf.DUMMYFUNCTION("""COMPUTED_VALUE"""),"Camel Appliances MFG Corp.")</f>
        <v>Camel Appliances MFG Corp.</v>
      </c>
      <c r="C302" s="11" t="str">
        <f>IFERROR(__xludf.DUMMYFUNCTION("""COMPUTED_VALUE"""),"Flat Iron")</f>
        <v>Flat Iron</v>
      </c>
      <c r="D302" s="12" t="str">
        <f>IFERROR(__xludf.DUMMYFUNCTION("""COMPUTED_VALUE"""),"586165684")</f>
        <v>586165684</v>
      </c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</row>
    <row r="303" ht="17.25" customHeight="1">
      <c r="A303" s="9"/>
      <c r="B303" s="10" t="str">
        <f>IFERROR(__xludf.DUMMYFUNCTION("""COMPUTED_VALUE"""),"Camel Appliances MFG Corp.")</f>
        <v>Camel Appliances MFG Corp.</v>
      </c>
      <c r="C303" s="11" t="str">
        <f>IFERROR(__xludf.DUMMYFUNCTION("""COMPUTED_VALUE"""),"Rice Cooker")</f>
        <v>Rice Cooker</v>
      </c>
      <c r="D303" s="12" t="str">
        <f>IFERROR(__xludf.DUMMYFUNCTION("""COMPUTED_VALUE"""),"1658501175")</f>
        <v>1658501175</v>
      </c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</row>
    <row r="304" ht="17.25" customHeight="1">
      <c r="A304" s="9"/>
      <c r="B304" s="10" t="str">
        <f>IFERROR(__xludf.DUMMYFUNCTION("""COMPUTED_VALUE"""),"Camel Appliances MFG Corp.")</f>
        <v>Camel Appliances MFG Corp.</v>
      </c>
      <c r="C304" s="11" t="str">
        <f>IFERROR(__xludf.DUMMYFUNCTION("""COMPUTED_VALUE"""),"Rice Cooker")</f>
        <v>Rice Cooker</v>
      </c>
      <c r="D304" s="12" t="str">
        <f>IFERROR(__xludf.DUMMYFUNCTION("""COMPUTED_VALUE"""),"1658501175")</f>
        <v>1658501175</v>
      </c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</row>
    <row r="305" ht="17.25" customHeight="1">
      <c r="A305" s="9"/>
      <c r="B305" s="10" t="str">
        <f>IFERROR(__xludf.DUMMYFUNCTION("""COMPUTED_VALUE"""),"Camel Appliances MFG Corp.")</f>
        <v>Camel Appliances MFG Corp.</v>
      </c>
      <c r="C305" s="11" t="str">
        <f>IFERROR(__xludf.DUMMYFUNCTION("""COMPUTED_VALUE"""),"Flat Iron")</f>
        <v>Flat Iron</v>
      </c>
      <c r="D305" s="12" t="str">
        <f>IFERROR(__xludf.DUMMYFUNCTION("""COMPUTED_VALUE"""),"713810216836")</f>
        <v>713810216836</v>
      </c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</row>
    <row r="306" ht="17.25" customHeight="1">
      <c r="A306" s="9"/>
      <c r="B306" s="10" t="str">
        <f>IFERROR(__xludf.DUMMYFUNCTION("""COMPUTED_VALUE"""),"Camel Appliances MFG Corp.")</f>
        <v>Camel Appliances MFG Corp.</v>
      </c>
      <c r="C306" s="11" t="str">
        <f>IFERROR(__xludf.DUMMYFUNCTION("""COMPUTED_VALUE"""),"REFRIGERATOR")</f>
        <v>REFRIGERATOR</v>
      </c>
      <c r="D306" s="12" t="str">
        <f>IFERROR(__xludf.DUMMYFUNCTION("""COMPUTED_VALUE"""),"1158506166")</f>
        <v>1158506166</v>
      </c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</row>
    <row r="307" ht="17.25" customHeight="1">
      <c r="A307" s="9"/>
      <c r="B307" s="10" t="str">
        <f>IFERROR(__xludf.DUMMYFUNCTION("""COMPUTED_VALUE"""),"Camel Appliances MFG Corp.")</f>
        <v>Camel Appliances MFG Corp.</v>
      </c>
      <c r="C307" s="11" t="str">
        <f>IFERROR(__xludf.DUMMYFUNCTION("""COMPUTED_VALUE"""),"Electric blender")</f>
        <v>Electric blender</v>
      </c>
      <c r="D307" s="12" t="str">
        <f>IFERROR(__xludf.DUMMYFUNCTION("""COMPUTED_VALUE"""),"713810196428")</f>
        <v>713810196428</v>
      </c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</row>
    <row r="308" ht="17.25" customHeight="1">
      <c r="A308" s="9"/>
      <c r="B308" s="10" t="str">
        <f>IFERROR(__xludf.DUMMYFUNCTION("""COMPUTED_VALUE"""),"Camel Appliances Mfg. Corp")</f>
        <v>Camel Appliances Mfg. Corp</v>
      </c>
      <c r="C308" s="11" t="str">
        <f>IFERROR(__xludf.DUMMYFUNCTION("""COMPUTED_VALUE"""),"Electric Toaster")</f>
        <v>Electric Toaster</v>
      </c>
      <c r="D308" s="12" t="str">
        <f>IFERROR(__xludf.DUMMYFUNCTION("""COMPUTED_VALUE"""),"CAZ144024")</f>
        <v>CAZ144024</v>
      </c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</row>
    <row r="309" ht="17.25" customHeight="1">
      <c r="A309" s="9"/>
      <c r="B309" s="10" t="str">
        <f>IFERROR(__xludf.DUMMYFUNCTION("""COMPUTED_VALUE"""),"Camel Appliances Mfg. Corp.")</f>
        <v>Camel Appliances Mfg. Corp.</v>
      </c>
      <c r="C309" s="11" t="str">
        <f>IFERROR(__xludf.DUMMYFUNCTION("""COMPUTED_VALUE"""),"Rice Cooker")</f>
        <v>Rice Cooker</v>
      </c>
      <c r="D309" s="12" t="str">
        <f>IFERROR(__xludf.DUMMYFUNCTION("""COMPUTED_VALUE"""),"APLU051919037")</f>
        <v>APLU051919037</v>
      </c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</row>
    <row r="310" ht="17.25" customHeight="1">
      <c r="A310" s="9"/>
      <c r="B310" s="10" t="str">
        <f>IFERROR(__xludf.DUMMYFUNCTION("""COMPUTED_VALUE"""),"Camel Appliances Mfg. Corp.")</f>
        <v>Camel Appliances Mfg. Corp.</v>
      </c>
      <c r="C310" s="11" t="str">
        <f>IFERROR(__xludf.DUMMYFUNCTION("""COMPUTED_VALUE"""),"Electric Irons")</f>
        <v>Electric Irons</v>
      </c>
      <c r="D310" s="12" t="str">
        <f>IFERROR(__xludf.DUMMYFUNCTION("""COMPUTED_VALUE"""),"COAU7057079850")</f>
        <v>COAU7057079850</v>
      </c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</row>
    <row r="311" ht="17.25" customHeight="1">
      <c r="A311" s="9"/>
      <c r="B311" s="10" t="str">
        <f>IFERROR(__xludf.DUMMYFUNCTION("""COMPUTED_VALUE"""),"Camel Appliances Mfg. Corp.")</f>
        <v>Camel Appliances Mfg. Corp.</v>
      </c>
      <c r="C311" s="11" t="str">
        <f>IFERROR(__xludf.DUMMYFUNCTION("""COMPUTED_VALUE"""),"Electric Irons")</f>
        <v>Electric Irons</v>
      </c>
      <c r="D311" s="12" t="str">
        <f>IFERROR(__xludf.DUMMYFUNCTION("""COMPUTED_VALUE"""),"586166674")</f>
        <v>586166674</v>
      </c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</row>
    <row r="312" ht="17.25" customHeight="1">
      <c r="A312" s="9"/>
      <c r="B312" s="10" t="str">
        <f>IFERROR(__xludf.DUMMYFUNCTION("""COMPUTED_VALUE"""),"Camel Appliances Mfg. Corp.")</f>
        <v>Camel Appliances Mfg. Corp.</v>
      </c>
      <c r="C312" s="11" t="str">
        <f>IFERROR(__xludf.DUMMYFUNCTION("""COMPUTED_VALUE"""),"Refrigerators")</f>
        <v>Refrigerators</v>
      </c>
      <c r="D312" s="12" t="str">
        <f>IFERROR(__xludf.DUMMYFUNCTION("""COMPUTED_VALUE"""),"1158507653")</f>
        <v>1158507653</v>
      </c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</row>
    <row r="313" ht="17.25" customHeight="1">
      <c r="A313" s="9"/>
      <c r="B313" s="10" t="str">
        <f>IFERROR(__xludf.DUMMYFUNCTION("""COMPUTED_VALUE"""),"Camel Appliances Mfg. Corp.")</f>
        <v>Camel Appliances Mfg. Corp.</v>
      </c>
      <c r="C313" s="11" t="str">
        <f>IFERROR(__xludf.DUMMYFUNCTION("""COMPUTED_VALUE"""),"Refrigerators")</f>
        <v>Refrigerators</v>
      </c>
      <c r="D313" s="12" t="str">
        <f>IFERROR(__xludf.DUMMYFUNCTION("""COMPUTED_VALUE"""),"1158506974")</f>
        <v>1158506974</v>
      </c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</row>
    <row r="314" ht="17.25" customHeight="1">
      <c r="A314" s="9"/>
      <c r="B314" s="10" t="str">
        <f>IFERROR(__xludf.DUMMYFUNCTION("""COMPUTED_VALUE"""),"Capridrake Distributors Inc.")</f>
        <v>Capridrake Distributors Inc.</v>
      </c>
      <c r="C314" s="11" t="str">
        <f>IFERROR(__xludf.DUMMYFUNCTION("""COMPUTED_VALUE"""),"PORTLAND CEMENT")</f>
        <v>PORTLAND CEMENT</v>
      </c>
      <c r="D314" s="12" t="str">
        <f>IFERROR(__xludf.DUMMYFUNCTION("""COMPUTED_VALUE"""),"to follow")</f>
        <v>to follow</v>
      </c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</row>
    <row r="315" ht="17.25" customHeight="1">
      <c r="A315" s="9"/>
      <c r="B315" s="10" t="str">
        <f>IFERROR(__xludf.DUMMYFUNCTION("""COMPUTED_VALUE"""),"Capridrake Distributors Inc.")</f>
        <v>Capridrake Distributors Inc.</v>
      </c>
      <c r="C315" s="11" t="str">
        <f>IFERROR(__xludf.DUMMYFUNCTION("""COMPUTED_VALUE"""),"PORTLAND CEMENT")</f>
        <v>PORTLAND CEMENT</v>
      </c>
      <c r="D315" s="12" t="str">
        <f>IFERROR(__xludf.DUMMYFUNCTION("""COMPUTED_VALUE"""),"to follow")</f>
        <v>to follow</v>
      </c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</row>
    <row r="316" ht="17.25" customHeight="1">
      <c r="A316" s="9"/>
      <c r="B316" s="10" t="str">
        <f>IFERROR(__xludf.DUMMYFUNCTION("""COMPUTED_VALUE"""),"Carian Enterprises")</f>
        <v>Carian Enterprises</v>
      </c>
      <c r="C316" s="11" t="str">
        <f>IFERROR(__xludf.DUMMYFUNCTION("""COMPUTED_VALUE"""),"Washing Machine")</f>
        <v>Washing Machine</v>
      </c>
      <c r="D316" s="12" t="str">
        <f>IFERROR(__xludf.DUMMYFUNCTION("""COMPUTED_VALUE"""),"XBJD013809")</f>
        <v>XBJD013809</v>
      </c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</row>
    <row r="317" ht="17.25" customHeight="1">
      <c r="A317" s="9"/>
      <c r="B317" s="10" t="str">
        <f>IFERROR(__xludf.DUMMYFUNCTION("""COMPUTED_VALUE"""),"Carian Enterprises")</f>
        <v>Carian Enterprises</v>
      </c>
      <c r="C317" s="11" t="str">
        <f>IFERROR(__xludf.DUMMYFUNCTION("""COMPUTED_VALUE"""),"Electric Toaster")</f>
        <v>Electric Toaster</v>
      </c>
      <c r="D317" s="12" t="str">
        <f>IFERROR(__xludf.DUMMYFUNCTION("""COMPUTED_VALUE"""),"CAZ0143585")</f>
        <v>CAZ0143585</v>
      </c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</row>
    <row r="318" ht="17.25" customHeight="1">
      <c r="A318" s="9"/>
      <c r="B318" s="10" t="str">
        <f>IFERROR(__xludf.DUMMYFUNCTION("""COMPUTED_VALUE"""),"Carian Enterprises")</f>
        <v>Carian Enterprises</v>
      </c>
      <c r="C318" s="11" t="str">
        <f>IFERROR(__xludf.DUMMYFUNCTION("""COMPUTED_VALUE"""),"ELECTRIC FAN")</f>
        <v>ELECTRIC FAN</v>
      </c>
      <c r="D318" s="12" t="str">
        <f>IFERROR(__xludf.DUMMYFUNCTION("""COMPUTED_VALUE"""),"582209403")</f>
        <v>582209403</v>
      </c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</row>
    <row r="319" ht="17.25" customHeight="1">
      <c r="A319" s="9"/>
      <c r="B319" s="10" t="str">
        <f>IFERROR(__xludf.DUMMYFUNCTION("""COMPUTED_VALUE"""),"Carian Enterprises")</f>
        <v>Carian Enterprises</v>
      </c>
      <c r="C319" s="11" t="str">
        <f>IFERROR(__xludf.DUMMYFUNCTION("""COMPUTED_VALUE"""),"ELECTRIC BLENDERS")</f>
        <v>ELECTRIC BLENDERS</v>
      </c>
      <c r="D319" s="12" t="str">
        <f>IFERROR(__xludf.DUMMYFUNCTION("""COMPUTED_VALUE"""),"CAZ0139638")</f>
        <v>CAZ0139638</v>
      </c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</row>
    <row r="320" ht="17.25" customHeight="1">
      <c r="A320" s="9"/>
      <c r="B320" s="10" t="str">
        <f>IFERROR(__xludf.DUMMYFUNCTION("""COMPUTED_VALUE"""),"Carian Enterprises")</f>
        <v>Carian Enterprises</v>
      </c>
      <c r="C320" s="11" t="str">
        <f>IFERROR(__xludf.DUMMYFUNCTION("""COMPUTED_VALUE"""),"ELECTRIC FAN")</f>
        <v>ELECTRIC FAN</v>
      </c>
      <c r="D320" s="12" t="str">
        <f>IFERROR(__xludf.DUMMYFUNCTION("""COMPUTED_VALUE"""),"APLU750594017")</f>
        <v>APLU750594017</v>
      </c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</row>
    <row r="321" ht="17.25" customHeight="1">
      <c r="A321" s="9"/>
      <c r="B321" s="10" t="str">
        <f>IFERROR(__xludf.DUMMYFUNCTION("""COMPUTED_VALUE"""),"Carian Enterprises")</f>
        <v>Carian Enterprises</v>
      </c>
      <c r="C321" s="11" t="str">
        <f>IFERROR(__xludf.DUMMYFUNCTION("""COMPUTED_VALUE"""),"ELECTRIC COFFEE MAKER")</f>
        <v>ELECTRIC COFFEE MAKER</v>
      </c>
      <c r="D321" s="12" t="str">
        <f>IFERROR(__xludf.DUMMYFUNCTION("""COMPUTED_VALUE"""),"FRLNSMNN8J0178")</f>
        <v>FRLNSMNN8J0178</v>
      </c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</row>
    <row r="322" ht="17.25" customHeight="1">
      <c r="A322" s="9"/>
      <c r="B322" s="10" t="str">
        <f>IFERROR(__xludf.DUMMYFUNCTION("""COMPUTED_VALUE"""),"Carian Enterprises")</f>
        <v>Carian Enterprises</v>
      </c>
      <c r="C322" s="11" t="str">
        <f>IFERROR(__xludf.DUMMYFUNCTION("""COMPUTED_VALUE"""),"ELECTRIC TOASTERS")</f>
        <v>ELECTRIC TOASTERS</v>
      </c>
      <c r="D322" s="12" t="str">
        <f>IFERROR(__xludf.DUMMYFUNCTION("""COMPUTED_VALUE"""),"FRLNSMNN8J0178")</f>
        <v>FRLNSMNN8J0178</v>
      </c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</row>
    <row r="323" ht="17.25" customHeight="1">
      <c r="A323" s="9"/>
      <c r="B323" s="10" t="str">
        <f>IFERROR(__xludf.DUMMYFUNCTION("""COMPUTED_VALUE"""),"Carian Enterprises")</f>
        <v>Carian Enterprises</v>
      </c>
      <c r="C323" s="11" t="str">
        <f>IFERROR(__xludf.DUMMYFUNCTION("""COMPUTED_VALUE"""),"TELEVISION SETS")</f>
        <v>TELEVISION SETS</v>
      </c>
      <c r="D323" s="12" t="str">
        <f>IFERROR(__xludf.DUMMYFUNCTION("""COMPUTED_VALUE"""),"HDMUQSPH6877060")</f>
        <v>HDMUQSPH6877060</v>
      </c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</row>
    <row r="324" ht="17.25" customHeight="1">
      <c r="A324" s="9"/>
      <c r="B324" s="10" t="str">
        <f>IFERROR(__xludf.DUMMYFUNCTION("""COMPUTED_VALUE"""),"Castech Ind't Sales Inc.")</f>
        <v>Castech Ind't Sales Inc.</v>
      </c>
      <c r="C324" s="11" t="str">
        <f>IFERROR(__xludf.DUMMYFUNCTION("""COMPUTED_VALUE"""),"PE Pipes for agriculture")</f>
        <v>PE Pipes for agriculture</v>
      </c>
      <c r="D324" s="12" t="str">
        <f>IFERROR(__xludf.DUMMYFUNCTION("""COMPUTED_VALUE"""),"GOSUQIN3772292")</f>
        <v>GOSUQIN3772292</v>
      </c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</row>
    <row r="325" ht="17.25" customHeight="1">
      <c r="A325" s="9"/>
      <c r="B325" s="10" t="str">
        <f>IFERROR(__xludf.DUMMYFUNCTION("""COMPUTED_VALUE"""),"Cathay Industrial &amp; Mill Supply Inc.")</f>
        <v>Cathay Industrial &amp; Mill Supply Inc.</v>
      </c>
      <c r="C325" s="11" t="str">
        <f>IFERROR(__xludf.DUMMYFUNCTION("""COMPUTED_VALUE"""),"WHITE CEMENT")</f>
        <v>WHITE CEMENT</v>
      </c>
      <c r="D325" s="12" t="str">
        <f>IFERROR(__xludf.DUMMYFUNCTION("""COMPUTED_VALUE"""),"KMTCJEA0066339")</f>
        <v>KMTCJEA0066339</v>
      </c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</row>
    <row r="326" ht="17.25" customHeight="1">
      <c r="A326" s="9"/>
      <c r="B326" s="10" t="str">
        <f>IFERROR(__xludf.DUMMYFUNCTION("""COMPUTED_VALUE"""),"Cathay Pigments and Chemicals Philippines")</f>
        <v>Cathay Pigments and Chemicals Philippines</v>
      </c>
      <c r="C326" s="11" t="str">
        <f>IFERROR(__xludf.DUMMYFUNCTION("""COMPUTED_VALUE"""),"White Cement")</f>
        <v>White Cement</v>
      </c>
      <c r="D326" s="12" t="str">
        <f>IFERROR(__xludf.DUMMYFUNCTION("""COMPUTED_VALUE"""),"KMTCJEA0060721")</f>
        <v>KMTCJEA0060721</v>
      </c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</row>
    <row r="327" ht="17.25" customHeight="1">
      <c r="A327" s="9"/>
      <c r="B327" s="10" t="str">
        <f>IFERROR(__xludf.DUMMYFUNCTION("""COMPUTED_VALUE"""),"Cathay Pigments and Chemicals Phils.")</f>
        <v>Cathay Pigments and Chemicals Phils.</v>
      </c>
      <c r="C327" s="11" t="str">
        <f>IFERROR(__xludf.DUMMYFUNCTION("""COMPUTED_VALUE"""),"White Cement")</f>
        <v>White Cement</v>
      </c>
      <c r="D327" s="12" t="str">
        <f>IFERROR(__xludf.DUMMYFUNCTION("""COMPUTED_VALUE"""),"EGLV300800049453")</f>
        <v>EGLV300800049453</v>
      </c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</row>
    <row r="328" ht="17.25" customHeight="1">
      <c r="A328" s="9"/>
      <c r="B328" s="10" t="str">
        <f>IFERROR(__xludf.DUMMYFUNCTION("""COMPUTED_VALUE"""),"Cathay Pigments and Chemicals Phils.")</f>
        <v>Cathay Pigments and Chemicals Phils.</v>
      </c>
      <c r="C328" s="11" t="str">
        <f>IFERROR(__xludf.DUMMYFUNCTION("""COMPUTED_VALUE"""),"White Cement")</f>
        <v>White Cement</v>
      </c>
      <c r="D328" s="12" t="str">
        <f>IFERROR(__xludf.DUMMYFUNCTION("""COMPUTED_VALUE"""),"KMTCJEA0064609")</f>
        <v>KMTCJEA0064609</v>
      </c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</row>
    <row r="329" ht="17.25" customHeight="1">
      <c r="A329" s="9"/>
      <c r="B329" s="10" t="str">
        <f>IFERROR(__xludf.DUMMYFUNCTION("""COMPUTED_VALUE"""),"Cathay Pigments and Chemicals Phils.")</f>
        <v>Cathay Pigments and Chemicals Phils.</v>
      </c>
      <c r="C329" s="11" t="str">
        <f>IFERROR(__xludf.DUMMYFUNCTION("""COMPUTED_VALUE"""),"White Cement")</f>
        <v>White Cement</v>
      </c>
      <c r="D329" s="12" t="str">
        <f>IFERROR(__xludf.DUMMYFUNCTION("""COMPUTED_VALUE"""),"KMTCJEA0068922")</f>
        <v>KMTCJEA0068922</v>
      </c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</row>
    <row r="330" ht="17.25" customHeight="1">
      <c r="A330" s="9"/>
      <c r="B330" s="10" t="str">
        <f>IFERROR(__xludf.DUMMYFUNCTION("""COMPUTED_VALUE"""),"Cathay Pigments and Chemicals Phils. Corp.")</f>
        <v>Cathay Pigments and Chemicals Phils. Corp.</v>
      </c>
      <c r="C330" s="11" t="str">
        <f>IFERROR(__xludf.DUMMYFUNCTION("""COMPUTED_VALUE"""),"WHITE CEMENT")</f>
        <v>WHITE CEMENT</v>
      </c>
      <c r="D330" s="12" t="str">
        <f>IFERROR(__xludf.DUMMYFUNCTION("""COMPUTED_VALUE"""),"KMTCJEA0060457")</f>
        <v>KMTCJEA0060457</v>
      </c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</row>
    <row r="331" ht="17.25" customHeight="1">
      <c r="A331" s="9"/>
      <c r="B331" s="10" t="str">
        <f>IFERROR(__xludf.DUMMYFUNCTION("""COMPUTED_VALUE"""),"Cathay Pigments and Chemicals Phils. Corp.")</f>
        <v>Cathay Pigments and Chemicals Phils. Corp.</v>
      </c>
      <c r="C331" s="11" t="str">
        <f>IFERROR(__xludf.DUMMYFUNCTION("""COMPUTED_VALUE"""),"WHITE CEMENT")</f>
        <v>WHITE CEMENT</v>
      </c>
      <c r="D331" s="12" t="str">
        <f>IFERROR(__xludf.DUMMYFUNCTION("""COMPUTED_VALUE"""),"KMTCJEA0065214")</f>
        <v>KMTCJEA0065214</v>
      </c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</row>
    <row r="332" ht="17.25" customHeight="1">
      <c r="A332" s="9"/>
      <c r="B332" s="10" t="str">
        <f>IFERROR(__xludf.DUMMYFUNCTION("""COMPUTED_VALUE"""),"Cathay Pigments and Chemicals Phils. Corp.")</f>
        <v>Cathay Pigments and Chemicals Phils. Corp.</v>
      </c>
      <c r="C332" s="11" t="str">
        <f>IFERROR(__xludf.DUMMYFUNCTION("""COMPUTED_VALUE"""),"WHITE CEMENT")</f>
        <v>WHITE CEMENT</v>
      </c>
      <c r="D332" s="12" t="str">
        <f>IFERROR(__xludf.DUMMYFUNCTION("""COMPUTED_VALUE"""),"KMTCJEA0068115")</f>
        <v>KMTCJEA0068115</v>
      </c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</row>
    <row r="333" ht="17.25" customHeight="1">
      <c r="A333" s="9"/>
      <c r="B333" s="10" t="str">
        <f>IFERROR(__xludf.DUMMYFUNCTION("""COMPUTED_VALUE"""),"Cathay Pigments and Chemicals Phils. Corp.")</f>
        <v>Cathay Pigments and Chemicals Phils. Corp.</v>
      </c>
      <c r="C333" s="11" t="str">
        <f>IFERROR(__xludf.DUMMYFUNCTION("""COMPUTED_VALUE"""),"WHITE CEMENT")</f>
        <v>WHITE CEMENT</v>
      </c>
      <c r="D333" s="12" t="str">
        <f>IFERROR(__xludf.DUMMYFUNCTION("""COMPUTED_VALUE"""),"KMTCJEA0061298")</f>
        <v>KMTCJEA0061298</v>
      </c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</row>
    <row r="334" ht="17.25" customHeight="1">
      <c r="A334" s="9"/>
      <c r="B334" s="10" t="str">
        <f>IFERROR(__xludf.DUMMYFUNCTION("""COMPUTED_VALUE"""),"Cathay Pigments and Chemicals Phils. Corp.")</f>
        <v>Cathay Pigments and Chemicals Phils. Corp.</v>
      </c>
      <c r="C334" s="11" t="str">
        <f>IFERROR(__xludf.DUMMYFUNCTION("""COMPUTED_VALUE"""),"WHITE CEMENT")</f>
        <v>WHITE CEMENT</v>
      </c>
      <c r="D334" s="12" t="str">
        <f>IFERROR(__xludf.DUMMYFUNCTION("""COMPUTED_VALUE"""),"KMTCJEA0069063")</f>
        <v>KMTCJEA0069063</v>
      </c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</row>
    <row r="335" ht="17.25" customHeight="1">
      <c r="A335" s="9"/>
      <c r="B335" s="10" t="str">
        <f>IFERROR(__xludf.DUMMYFUNCTION("""COMPUTED_VALUE"""),"Cathay Pigments and Chemicals Phils. Corp.")</f>
        <v>Cathay Pigments and Chemicals Phils. Corp.</v>
      </c>
      <c r="C335" s="11" t="str">
        <f>IFERROR(__xludf.DUMMYFUNCTION("""COMPUTED_VALUE"""),"WHITE CEMENT")</f>
        <v>WHITE CEMENT</v>
      </c>
      <c r="D335" s="12" t="str">
        <f>IFERROR(__xludf.DUMMYFUNCTION("""COMPUTED_VALUE"""),"KMTCJEA0063160")</f>
        <v>KMTCJEA0063160</v>
      </c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</row>
    <row r="336" ht="17.25" customHeight="1">
      <c r="A336" s="9"/>
      <c r="B336" s="10" t="str">
        <f>IFERROR(__xludf.DUMMYFUNCTION("""COMPUTED_VALUE"""),"Cathay Pigments and Chemicals Phils. Corp.")</f>
        <v>Cathay Pigments and Chemicals Phils. Corp.</v>
      </c>
      <c r="C336" s="11" t="str">
        <f>IFERROR(__xludf.DUMMYFUNCTION("""COMPUTED_VALUE"""),"PORTLAND CEMENT")</f>
        <v>PORTLAND CEMENT</v>
      </c>
      <c r="D336" s="12" t="str">
        <f>IFERROR(__xludf.DUMMYFUNCTION("""COMPUTED_VALUE"""),"KMTCJEA0069016")</f>
        <v>KMTCJEA0069016</v>
      </c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</row>
    <row r="337" ht="17.25" customHeight="1">
      <c r="A337" s="9"/>
      <c r="B337" s="10" t="str">
        <f>IFERROR(__xludf.DUMMYFUNCTION("""COMPUTED_VALUE"""),"Cathay Pigments and Chemicals Phils. Corp.")</f>
        <v>Cathay Pigments and Chemicals Phils. Corp.</v>
      </c>
      <c r="C337" s="11" t="str">
        <f>IFERROR(__xludf.DUMMYFUNCTION("""COMPUTED_VALUE"""),"WHITE CEMENT")</f>
        <v>WHITE CEMENT</v>
      </c>
      <c r="D337" s="12" t="str">
        <f>IFERROR(__xludf.DUMMYFUNCTION("""COMPUTED_VALUE"""),"KMTCJEA0050014")</f>
        <v>KMTCJEA0050014</v>
      </c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</row>
    <row r="338" ht="17.25" customHeight="1">
      <c r="A338" s="9"/>
      <c r="B338" s="10" t="str">
        <f>IFERROR(__xludf.DUMMYFUNCTION("""COMPUTED_VALUE"""),"Cathay Pigments and Chemicals Phils. Corp.")</f>
        <v>Cathay Pigments and Chemicals Phils. Corp.</v>
      </c>
      <c r="C338" s="11" t="str">
        <f>IFERROR(__xludf.DUMMYFUNCTION("""COMPUTED_VALUE"""),"WHITE PORTLAND CEMENT")</f>
        <v>WHITE PORTLAND CEMENT</v>
      </c>
      <c r="D338" s="12" t="str">
        <f>IFERROR(__xludf.DUMMYFUNCTION("""COMPUTED_VALUE"""),"KMTCJEA0043780")</f>
        <v>KMTCJEA0043780</v>
      </c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</row>
    <row r="339" ht="17.25" customHeight="1">
      <c r="A339" s="9"/>
      <c r="B339" s="10" t="str">
        <f>IFERROR(__xludf.DUMMYFUNCTION("""COMPUTED_VALUE"""),"Cathay Pigments and Chemicals Phils. Corp.")</f>
        <v>Cathay Pigments and Chemicals Phils. Corp.</v>
      </c>
      <c r="C339" s="11" t="str">
        <f>IFERROR(__xludf.DUMMYFUNCTION("""COMPUTED_VALUE"""),"WHITE CEMENT")</f>
        <v>WHITE CEMENT</v>
      </c>
      <c r="D339" s="12" t="str">
        <f>IFERROR(__xludf.DUMMYFUNCTION("""COMPUTED_VALUE"""),"300800000918")</f>
        <v>300800000918</v>
      </c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</row>
    <row r="340" ht="17.25" customHeight="1">
      <c r="A340" s="9"/>
      <c r="B340" s="10" t="str">
        <f>IFERROR(__xludf.DUMMYFUNCTION("""COMPUTED_VALUE"""),"Cathay Pigments and Chemicals Phils. Corp.")</f>
        <v>Cathay Pigments and Chemicals Phils. Corp.</v>
      </c>
      <c r="C340" s="11" t="str">
        <f>IFERROR(__xludf.DUMMYFUNCTION("""COMPUTED_VALUE"""),"WHITE CEMENT")</f>
        <v>WHITE CEMENT</v>
      </c>
      <c r="D340" s="12" t="str">
        <f>IFERROR(__xludf.DUMMYFUNCTION("""COMPUTED_VALUE"""),"KMTCJEA0040551")</f>
        <v>KMTCJEA0040551</v>
      </c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</row>
    <row r="341" ht="17.25" customHeight="1">
      <c r="A341" s="9"/>
      <c r="B341" s="10" t="str">
        <f>IFERROR(__xludf.DUMMYFUNCTION("""COMPUTED_VALUE"""),"Cathay Pigments and Chemicals Phils. Corp.")</f>
        <v>Cathay Pigments and Chemicals Phils. Corp.</v>
      </c>
      <c r="C341" s="11" t="str">
        <f>IFERROR(__xludf.DUMMYFUNCTION("""COMPUTED_VALUE"""),"WHITE CEMENT")</f>
        <v>WHITE CEMENT</v>
      </c>
      <c r="D341" s="12" t="str">
        <f>IFERROR(__xludf.DUMMYFUNCTION("""COMPUTED_VALUE"""),"APLU020223555")</f>
        <v>APLU020223555</v>
      </c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</row>
    <row r="342" ht="17.25" customHeight="1">
      <c r="A342" s="9"/>
      <c r="B342" s="10" t="str">
        <f>IFERROR(__xludf.DUMMYFUNCTION("""COMPUTED_VALUE"""),"Cathay Pigments and Chemicals Phils. Corp.")</f>
        <v>Cathay Pigments and Chemicals Phils. Corp.</v>
      </c>
      <c r="C342" s="11" t="str">
        <f>IFERROR(__xludf.DUMMYFUNCTION("""COMPUTED_VALUE"""),"White Cement")</f>
        <v>White Cement</v>
      </c>
      <c r="D342" s="12" t="str">
        <f>IFERROR(__xludf.DUMMYFUNCTION("""COMPUTED_VALUE"""),"KMTCJEA0047451")</f>
        <v>KMTCJEA0047451</v>
      </c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</row>
    <row r="343" ht="17.25" customHeight="1">
      <c r="A343" s="9"/>
      <c r="B343" s="10" t="str">
        <f>IFERROR(__xludf.DUMMYFUNCTION("""COMPUTED_VALUE"""),"Cathay Pigments and Chemicals Phils. Corp.")</f>
        <v>Cathay Pigments and Chemicals Phils. Corp.</v>
      </c>
      <c r="C343" s="11" t="str">
        <f>IFERROR(__xludf.DUMMYFUNCTION("""COMPUTED_VALUE"""),"WHITE CEMENT")</f>
        <v>WHITE CEMENT</v>
      </c>
      <c r="D343" s="12" t="str">
        <f>IFERROR(__xludf.DUMMYFUNCTION("""COMPUTED_VALUE"""),"KMTCJEA0041360")</f>
        <v>KMTCJEA0041360</v>
      </c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</row>
    <row r="344" ht="17.25" customHeight="1">
      <c r="A344" s="9"/>
      <c r="B344" s="10" t="str">
        <f>IFERROR(__xludf.DUMMYFUNCTION("""COMPUTED_VALUE"""),"CATS EYE ENTERPRISES")</f>
        <v>CATS EYE ENTERPRISES</v>
      </c>
      <c r="C344" s="11" t="str">
        <f>IFERROR(__xludf.DUMMYFUNCTION("""COMPUTED_VALUE"""),"PNEUMATIC TIRES")</f>
        <v>PNEUMATIC TIRES</v>
      </c>
      <c r="D344" s="12" t="str">
        <f>IFERROR(__xludf.DUMMYFUNCTION("""COMPUTED_VALUE"""),"EGLV050800268543")</f>
        <v>EGLV050800268543</v>
      </c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</row>
    <row r="345" ht="17.25" customHeight="1">
      <c r="A345" s="9"/>
      <c r="B345" s="10" t="str">
        <f>IFERROR(__xludf.DUMMYFUNCTION("""COMPUTED_VALUE"""),"CBI (Philippines) INc.")</f>
        <v>CBI (Philippines) INc.</v>
      </c>
      <c r="C345" s="11" t="str">
        <f>IFERROR(__xludf.DUMMYFUNCTION("""COMPUTED_VALUE"""),"DEFORMED STEEL BARS")</f>
        <v>DEFORMED STEEL BARS</v>
      </c>
      <c r="D345" s="12" t="str">
        <f>IFERROR(__xludf.DUMMYFUNCTION("""COMPUTED_VALUE"""),"EGLV530800041899")</f>
        <v>EGLV530800041899</v>
      </c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</row>
    <row r="346" ht="17.25" customHeight="1">
      <c r="A346" s="9"/>
      <c r="B346" s="10" t="str">
        <f>IFERROR(__xludf.DUMMYFUNCTION("""COMPUTED_VALUE"""),"Cebu Lite Trading Inc.")</f>
        <v>Cebu Lite Trading Inc.</v>
      </c>
      <c r="C346" s="11" t="str">
        <f>IFERROR(__xludf.DUMMYFUNCTION("""COMPUTED_VALUE"""),"Portland Cement")</f>
        <v>Portland Cement</v>
      </c>
      <c r="D346" s="12" t="str">
        <f>IFERROR(__xludf.DUMMYFUNCTION("""COMPUTED_VALUE"""),"311/PO")</f>
        <v>311/PO</v>
      </c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</row>
    <row r="347" ht="17.25" customHeight="1">
      <c r="A347" s="9"/>
      <c r="B347" s="10" t="str">
        <f>IFERROR(__xludf.DUMMYFUNCTION("""COMPUTED_VALUE"""),"Cebu Lite Trading Inc.")</f>
        <v>Cebu Lite Trading Inc.</v>
      </c>
      <c r="C347" s="11" t="str">
        <f>IFERROR(__xludf.DUMMYFUNCTION("""COMPUTED_VALUE"""),"PORTLAND CEMENT")</f>
        <v>PORTLAND CEMENT</v>
      </c>
      <c r="D347" s="12" t="str">
        <f>IFERROR(__xludf.DUMMYFUNCTION("""COMPUTED_VALUE"""),"294/PO")</f>
        <v>294/PO</v>
      </c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</row>
    <row r="348" ht="17.25" customHeight="1">
      <c r="A348" s="9"/>
      <c r="B348" s="10" t="str">
        <f>IFERROR(__xludf.DUMMYFUNCTION("""COMPUTED_VALUE"""),"Cebu Lite Trading Inc.")</f>
        <v>Cebu Lite Trading Inc.</v>
      </c>
      <c r="C348" s="11" t="str">
        <f>IFERROR(__xludf.DUMMYFUNCTION("""COMPUTED_VALUE"""),"PORTLAND CEMENT")</f>
        <v>PORTLAND CEMENT</v>
      </c>
      <c r="D348" s="12" t="str">
        <f>IFERROR(__xludf.DUMMYFUNCTION("""COMPUTED_VALUE"""),"295/PO")</f>
        <v>295/PO</v>
      </c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</row>
    <row r="349" ht="17.25" customHeight="1">
      <c r="A349" s="9"/>
      <c r="B349" s="10" t="str">
        <f>IFERROR(__xludf.DUMMYFUNCTION("""COMPUTED_VALUE"""),"Cebu Oversa Hardware Co., Inc.")</f>
        <v>Cebu Oversa Hardware Co., Inc.</v>
      </c>
      <c r="C349" s="11" t="str">
        <f>IFERROR(__xludf.DUMMYFUNCTION("""COMPUTED_VALUE"""),"Sanitary Wares")</f>
        <v>Sanitary Wares</v>
      </c>
      <c r="D349" s="12" t="str">
        <f>IFERROR(__xludf.DUMMYFUNCTION("""COMPUTED_VALUE"""),"ESF41812111A")</f>
        <v>ESF41812111A</v>
      </c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</row>
    <row r="350" ht="17.25" customHeight="1">
      <c r="A350" s="9"/>
      <c r="B350" s="10" t="str">
        <f>IFERROR(__xludf.DUMMYFUNCTION("""COMPUTED_VALUE"""),"Cebu Oversea Hardware Co. Inc")</f>
        <v>Cebu Oversea Hardware Co. Inc</v>
      </c>
      <c r="C350" s="11" t="str">
        <f>IFERROR(__xludf.DUMMYFUNCTION("""COMPUTED_VALUE"""),"Sanitary Wares")</f>
        <v>Sanitary Wares</v>
      </c>
      <c r="D350" s="12" t="str">
        <f>IFERROR(__xludf.DUMMYFUNCTION("""COMPUTED_VALUE"""),"ESF41811101A")</f>
        <v>ESF41811101A</v>
      </c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</row>
    <row r="351" ht="17.25" customHeight="1">
      <c r="A351" s="9"/>
      <c r="B351" s="10" t="str">
        <f>IFERROR(__xludf.DUMMYFUNCTION("""COMPUTED_VALUE"""),"Cebu Oversea Hardware Co. Inc")</f>
        <v>Cebu Oversea Hardware Co. Inc</v>
      </c>
      <c r="C351" s="11" t="str">
        <f>IFERROR(__xludf.DUMMYFUNCTION("""COMPUTED_VALUE"""),"Sanitary Wares")</f>
        <v>Sanitary Wares</v>
      </c>
      <c r="D351" s="12" t="str">
        <f>IFERROR(__xludf.DUMMYFUNCTION("""COMPUTED_VALUE"""),"ESF41809072A")</f>
        <v>ESF41809072A</v>
      </c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</row>
    <row r="352" ht="17.25" customHeight="1">
      <c r="A352" s="9"/>
      <c r="B352" s="10" t="str">
        <f>IFERROR(__xludf.DUMMYFUNCTION("""COMPUTED_VALUE"""),"Cebu Oversea Hardware Co. Inc")</f>
        <v>Cebu Oversea Hardware Co. Inc</v>
      </c>
      <c r="C352" s="11" t="str">
        <f>IFERROR(__xludf.DUMMYFUNCTION("""COMPUTED_VALUE"""),"Sanitary Wares")</f>
        <v>Sanitary Wares</v>
      </c>
      <c r="D352" s="12" t="str">
        <f>IFERROR(__xludf.DUMMYFUNCTION("""COMPUTED_VALUE"""),"ESF41809071A")</f>
        <v>ESF41809071A</v>
      </c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</row>
    <row r="353" ht="17.25" customHeight="1">
      <c r="A353" s="9"/>
      <c r="B353" s="10" t="str">
        <f>IFERROR(__xludf.DUMMYFUNCTION("""COMPUTED_VALUE"""),"Cebu Oversea Hardware Co. Inc")</f>
        <v>Cebu Oversea Hardware Co. Inc</v>
      </c>
      <c r="C353" s="11" t="str">
        <f>IFERROR(__xludf.DUMMYFUNCTION("""COMPUTED_VALUE"""),"Sanitary Wares")</f>
        <v>Sanitary Wares</v>
      </c>
      <c r="D353" s="12" t="str">
        <f>IFERROR(__xludf.DUMMYFUNCTION("""COMPUTED_VALUE"""),"SZSGLMNL00885")</f>
        <v>SZSGLMNL00885</v>
      </c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</row>
    <row r="354" ht="17.25" customHeight="1">
      <c r="A354" s="9"/>
      <c r="B354" s="10" t="str">
        <f>IFERROR(__xludf.DUMMYFUNCTION("""COMPUTED_VALUE"""),"Cebu Oversea Hardware Co. Inc")</f>
        <v>Cebu Oversea Hardware Co. Inc</v>
      </c>
      <c r="C354" s="11" t="str">
        <f>IFERROR(__xludf.DUMMYFUNCTION("""COMPUTED_VALUE"""),"Sanitary Wares")</f>
        <v>Sanitary Wares</v>
      </c>
      <c r="D354" s="12" t="str">
        <f>IFERROR(__xludf.DUMMYFUNCTION("""COMPUTED_VALUE"""),"SZSGLMNL00881")</f>
        <v>SZSGLMNL00881</v>
      </c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</row>
    <row r="355" ht="17.25" customHeight="1">
      <c r="A355" s="9"/>
      <c r="B355" s="10" t="str">
        <f>IFERROR(__xludf.DUMMYFUNCTION("""COMPUTED_VALUE"""),"Cebu Oversea Hardware Co. Inc.")</f>
        <v>Cebu Oversea Hardware Co. Inc.</v>
      </c>
      <c r="C355" s="11" t="str">
        <f>IFERROR(__xludf.DUMMYFUNCTION("""COMPUTED_VALUE"""),"Sanitary Wares")</f>
        <v>Sanitary Wares</v>
      </c>
      <c r="D355" s="12" t="str">
        <f>IFERROR(__xludf.DUMMYFUNCTION("""COMPUTED_VALUE"""),"ESF41812118A")</f>
        <v>ESF41812118A</v>
      </c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</row>
    <row r="356" ht="17.25" customHeight="1">
      <c r="A356" s="9"/>
      <c r="B356" s="10" t="str">
        <f>IFERROR(__xludf.DUMMYFUNCTION("""COMPUTED_VALUE"""),"Cebu Oversea Hardware Co. Inc.")</f>
        <v>Cebu Oversea Hardware Co. Inc.</v>
      </c>
      <c r="C356" s="11" t="str">
        <f>IFERROR(__xludf.DUMMYFUNCTION("""COMPUTED_VALUE"""),"Sanitary Wares")</f>
        <v>Sanitary Wares</v>
      </c>
      <c r="D356" s="12" t="str">
        <f>IFERROR(__xludf.DUMMYFUNCTION("""COMPUTED_VALUE"""),"ESF41810081A")</f>
        <v>ESF41810081A</v>
      </c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</row>
    <row r="357" ht="17.25" customHeight="1">
      <c r="A357" s="9"/>
      <c r="B357" s="10" t="str">
        <f>IFERROR(__xludf.DUMMYFUNCTION("""COMPUTED_VALUE"""),"Cebu Oversea Hardware Co. Inc.")</f>
        <v>Cebu Oversea Hardware Co. Inc.</v>
      </c>
      <c r="C357" s="11" t="str">
        <f>IFERROR(__xludf.DUMMYFUNCTION("""COMPUTED_VALUE"""),"Sanitary Wares")</f>
        <v>Sanitary Wares</v>
      </c>
      <c r="D357" s="12" t="str">
        <f>IFERROR(__xludf.DUMMYFUNCTION("""COMPUTED_VALUE"""),"ESF41809077A")</f>
        <v>ESF41809077A</v>
      </c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</row>
    <row r="358" ht="17.25" customHeight="1">
      <c r="A358" s="9"/>
      <c r="B358" s="10" t="str">
        <f>IFERROR(__xludf.DUMMYFUNCTION("""COMPUTED_VALUE"""),"CEBU OVERSEA HARDWARE CO. INC.")</f>
        <v>CEBU OVERSEA HARDWARE CO. INC.</v>
      </c>
      <c r="C358" s="11" t="str">
        <f>IFERROR(__xludf.DUMMYFUNCTION("""COMPUTED_VALUE"""),"SAnitary Wares")</f>
        <v>SAnitary Wares</v>
      </c>
      <c r="D358" s="12" t="str">
        <f>IFERROR(__xludf.DUMMYFUNCTION("""COMPUTED_VALUE"""),"SZSGLMNL00891")</f>
        <v>SZSGLMNL00891</v>
      </c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</row>
    <row r="359" ht="17.25" customHeight="1">
      <c r="A359" s="9"/>
      <c r="B359" s="10" t="str">
        <f>IFERROR(__xludf.DUMMYFUNCTION("""COMPUTED_VALUE"""),"CEBU OVERSEA HARDWARE CO. INC.")</f>
        <v>CEBU OVERSEA HARDWARE CO. INC.</v>
      </c>
      <c r="C359" s="11" t="str">
        <f>IFERROR(__xludf.DUMMYFUNCTION("""COMPUTED_VALUE"""),"SAnitary Wares")</f>
        <v>SAnitary Wares</v>
      </c>
      <c r="D359" s="12" t="str">
        <f>IFERROR(__xludf.DUMMYFUNCTION("""COMPUTED_VALUE"""),"SZSGLMNL00902")</f>
        <v>SZSGLMNL00902</v>
      </c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</row>
    <row r="360" ht="17.25" customHeight="1">
      <c r="A360" s="9"/>
      <c r="B360" s="10" t="str">
        <f>IFERROR(__xludf.DUMMYFUNCTION("""COMPUTED_VALUE"""),"Cebu Oversea Hardware Co., Inc.")</f>
        <v>Cebu Oversea Hardware Co., Inc.</v>
      </c>
      <c r="C360" s="11" t="str">
        <f>IFERROR(__xludf.DUMMYFUNCTION("""COMPUTED_VALUE"""),"Sanitary Wares")</f>
        <v>Sanitary Wares</v>
      </c>
      <c r="D360" s="12" t="str">
        <f>IFERROR(__xludf.DUMMYFUNCTION("""COMPUTED_VALUE"""),"ESF41810096A")</f>
        <v>ESF41810096A</v>
      </c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</row>
    <row r="361" ht="17.25" customHeight="1">
      <c r="A361" s="9"/>
      <c r="B361" s="10" t="str">
        <f>IFERROR(__xludf.DUMMYFUNCTION("""COMPUTED_VALUE"""),"Cebu Oversea Hardware Company, Inc.")</f>
        <v>Cebu Oversea Hardware Company, Inc.</v>
      </c>
      <c r="C361" s="11" t="str">
        <f>IFERROR(__xludf.DUMMYFUNCTION("""COMPUTED_VALUE"""),"SANITARY WARES")</f>
        <v>SANITARY WARES</v>
      </c>
      <c r="D361" s="12" t="str">
        <f>IFERROR(__xludf.DUMMYFUNCTION("""COMPUTED_VALUE"""),"SZSGLMNL00853")</f>
        <v>SZSGLMNL00853</v>
      </c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</row>
    <row r="362" ht="17.25" customHeight="1">
      <c r="A362" s="9"/>
      <c r="B362" s="10" t="str">
        <f>IFERROR(__xludf.DUMMYFUNCTION("""COMPUTED_VALUE"""),"Cebu Oversea Hardware Company, Inc.")</f>
        <v>Cebu Oversea Hardware Company, Inc.</v>
      </c>
      <c r="C362" s="11" t="str">
        <f>IFERROR(__xludf.DUMMYFUNCTION("""COMPUTED_VALUE"""),"SANITARY WARES")</f>
        <v>SANITARY WARES</v>
      </c>
      <c r="D362" s="12" t="str">
        <f>IFERROR(__xludf.DUMMYFUNCTION("""COMPUTED_VALUE"""),"SZSGMNL00829")</f>
        <v>SZSGMNL00829</v>
      </c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</row>
    <row r="363" ht="17.25" customHeight="1">
      <c r="A363" s="9"/>
      <c r="B363" s="10" t="str">
        <f>IFERROR(__xludf.DUMMYFUNCTION("""COMPUTED_VALUE"""),"Cebu Oversea Hardware Company, Inc.")</f>
        <v>Cebu Oversea Hardware Company, Inc.</v>
      </c>
      <c r="C363" s="11" t="str">
        <f>IFERROR(__xludf.DUMMYFUNCTION("""COMPUTED_VALUE"""),"SANITARY WARES")</f>
        <v>SANITARY WARES</v>
      </c>
      <c r="D363" s="12" t="str">
        <f>IFERROR(__xludf.DUMMYFUNCTION("""COMPUTED_VALUE"""),"SZSGLMNL00848")</f>
        <v>SZSGLMNL00848</v>
      </c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</row>
    <row r="364" ht="17.25" customHeight="1">
      <c r="A364" s="9"/>
      <c r="B364" s="10" t="str">
        <f>IFERROR(__xludf.DUMMYFUNCTION("""COMPUTED_VALUE"""),"Cebu Oversea Hardware Company, Inc.")</f>
        <v>Cebu Oversea Hardware Company, Inc.</v>
      </c>
      <c r="C364" s="11" t="str">
        <f>IFERROR(__xludf.DUMMYFUNCTION("""COMPUTED_VALUE"""),"SANITARY WARES")</f>
        <v>SANITARY WARES</v>
      </c>
      <c r="D364" s="12" t="str">
        <f>IFERROR(__xludf.DUMMYFUNCTION("""COMPUTED_VALUE"""),"FSHD18070201")</f>
        <v>FSHD18070201</v>
      </c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</row>
    <row r="365" ht="17.25" customHeight="1">
      <c r="A365" s="9"/>
      <c r="B365" s="10" t="str">
        <f>IFERROR(__xludf.DUMMYFUNCTION("""COMPUTED_VALUE"""),"Cebu Oversea Hardware Company, Inc.")</f>
        <v>Cebu Oversea Hardware Company, Inc.</v>
      </c>
      <c r="C365" s="11" t="str">
        <f>IFERROR(__xludf.DUMMYFUNCTION("""COMPUTED_VALUE"""),"SANITARY WARES")</f>
        <v>SANITARY WARES</v>
      </c>
      <c r="D365" s="12" t="str">
        <f>IFERROR(__xludf.DUMMYFUNCTION("""COMPUTED_VALUE"""),"VLC842179")</f>
        <v>VLC842179</v>
      </c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</row>
    <row r="366" ht="17.25" customHeight="1">
      <c r="A366" s="9"/>
      <c r="B366" s="10" t="str">
        <f>IFERROR(__xludf.DUMMYFUNCTION("""COMPUTED_VALUE"""),"Cebu Oversea Hardware Company, Inc.")</f>
        <v>Cebu Oversea Hardware Company, Inc.</v>
      </c>
      <c r="C366" s="11" t="str">
        <f>IFERROR(__xludf.DUMMYFUNCTION("""COMPUTED_VALUE"""),"SANITARY WARES")</f>
        <v>SANITARY WARES</v>
      </c>
      <c r="D366" s="12" t="str">
        <f>IFERROR(__xludf.DUMMYFUNCTION("""COMPUTED_VALUE"""),"SZSGLMNL00790")</f>
        <v>SZSGLMNL00790</v>
      </c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</row>
    <row r="367" ht="17.25" customHeight="1">
      <c r="A367" s="9"/>
      <c r="B367" s="10" t="str">
        <f>IFERROR(__xludf.DUMMYFUNCTION("""COMPUTED_VALUE"""),"Cebu Oversea Hardware Company, Inc.")</f>
        <v>Cebu Oversea Hardware Company, Inc.</v>
      </c>
      <c r="C367" s="11" t="str">
        <f>IFERROR(__xludf.DUMMYFUNCTION("""COMPUTED_VALUE"""),"SANITARY WARES")</f>
        <v>SANITARY WARES</v>
      </c>
      <c r="D367" s="12" t="str">
        <f>IFERROR(__xludf.DUMMYFUNCTION("""COMPUTED_VALUE"""),"ESF41806046A")</f>
        <v>ESF41806046A</v>
      </c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</row>
    <row r="368" ht="17.25" customHeight="1">
      <c r="A368" s="9"/>
      <c r="B368" s="10" t="str">
        <f>IFERROR(__xludf.DUMMYFUNCTION("""COMPUTED_VALUE"""),"Cebu Oversea Hardware Company, Inc.")</f>
        <v>Cebu Oversea Hardware Company, Inc.</v>
      </c>
      <c r="C368" s="11" t="str">
        <f>IFERROR(__xludf.DUMMYFUNCTION("""COMPUTED_VALUE"""),"SANITARY WARES")</f>
        <v>SANITARY WARES</v>
      </c>
      <c r="D368" s="12" t="str">
        <f>IFERROR(__xludf.DUMMYFUNCTION("""COMPUTED_VALUE"""),"ESF41805039A")</f>
        <v>ESF41805039A</v>
      </c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</row>
    <row r="369" ht="17.25" customHeight="1">
      <c r="A369" s="9"/>
      <c r="B369" s="10" t="str">
        <f>IFERROR(__xludf.DUMMYFUNCTION("""COMPUTED_VALUE"""),"Cebu Oversea Hardware Company, Inc.")</f>
        <v>Cebu Oversea Hardware Company, Inc.</v>
      </c>
      <c r="C369" s="11" t="str">
        <f>IFERROR(__xludf.DUMMYFUNCTION("""COMPUTED_VALUE"""),"SANITARY WARES")</f>
        <v>SANITARY WARES</v>
      </c>
      <c r="D369" s="12" t="str">
        <f>IFERROR(__xludf.DUMMYFUNCTION("""COMPUTED_VALUE"""),"SZSGLMNL00780")</f>
        <v>SZSGLMNL00780</v>
      </c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</row>
    <row r="370" ht="17.25" customHeight="1">
      <c r="A370" s="9"/>
      <c r="B370" s="10" t="str">
        <f>IFERROR(__xludf.DUMMYFUNCTION("""COMPUTED_VALUE"""),"Cebu Oversea Hardware Company, Inc.")</f>
        <v>Cebu Oversea Hardware Company, Inc.</v>
      </c>
      <c r="C370" s="11" t="str">
        <f>IFERROR(__xludf.DUMMYFUNCTION("""COMPUTED_VALUE"""),"SANITARY WARES")</f>
        <v>SANITARY WARES</v>
      </c>
      <c r="D370" s="12" t="str">
        <f>IFERROR(__xludf.DUMMYFUNCTION("""COMPUTED_VALUE"""),"YTLSZWFF3117")</f>
        <v>YTLSZWFF3117</v>
      </c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</row>
    <row r="371" ht="17.25" customHeight="1">
      <c r="A371" s="9"/>
      <c r="B371" s="10" t="str">
        <f>IFERROR(__xludf.DUMMYFUNCTION("""COMPUTED_VALUE"""),"Centro Manufacturing Corporation")</f>
        <v>Centro Manufacturing Corporation</v>
      </c>
      <c r="C371" s="11" t="str">
        <f>IFERROR(__xludf.DUMMYFUNCTION("""COMPUTED_VALUE"""),"Safety Glass")</f>
        <v>Safety Glass</v>
      </c>
      <c r="D371" s="12" t="str">
        <f>IFERROR(__xludf.DUMMYFUNCTION("""COMPUTED_VALUE"""),"VFISEMNL1807046")</f>
        <v>VFISEMNL1807046</v>
      </c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</row>
    <row r="372" ht="17.25" customHeight="1">
      <c r="A372" s="9"/>
      <c r="B372" s="10" t="str">
        <f>IFERROR(__xludf.DUMMYFUNCTION("""COMPUTED_VALUE"""),"Centron Energy Saving Tech. Corp.")</f>
        <v>Centron Energy Saving Tech. Corp.</v>
      </c>
      <c r="C372" s="11" t="str">
        <f>IFERROR(__xludf.DUMMYFUNCTION("""COMPUTED_VALUE"""),"Self Ballasted LED lamp")</f>
        <v>Self Ballasted LED lamp</v>
      </c>
      <c r="D372" s="12" t="str">
        <f>IFERROR(__xludf.DUMMYFUNCTION("""COMPUTED_VALUE"""),"SNL8SHPL4007255")</f>
        <v>SNL8SHPL4007255</v>
      </c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</row>
    <row r="373" ht="17.25" customHeight="1">
      <c r="A373" s="9"/>
      <c r="B373" s="10" t="str">
        <f>IFERROR(__xludf.DUMMYFUNCTION("""COMPUTED_VALUE"""),"Chanzel Trading")</f>
        <v>Chanzel Trading</v>
      </c>
      <c r="C373" s="11" t="str">
        <f>IFERROR(__xludf.DUMMYFUNCTION("""COMPUTED_VALUE"""),"Helmets and their visors")</f>
        <v>Helmets and their visors</v>
      </c>
      <c r="D373" s="12" t="str">
        <f>IFERROR(__xludf.DUMMYFUNCTION("""COMPUTED_VALUE"""),"APLU078640384")</f>
        <v>APLU078640384</v>
      </c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</row>
    <row r="374" ht="17.25" customHeight="1">
      <c r="A374" s="9"/>
      <c r="B374" s="10" t="str">
        <f>IFERROR(__xludf.DUMMYFUNCTION("""COMPUTED_VALUE"""),"Chedy and Lucys Enterprises")</f>
        <v>Chedy and Lucys Enterprises</v>
      </c>
      <c r="C374" s="11" t="str">
        <f>IFERROR(__xludf.DUMMYFUNCTION("""COMPUTED_VALUE"""),"DRY CHEMICAL PORTABLE FIRE EXTINGUISHER")</f>
        <v>DRY CHEMICAL PORTABLE FIRE EXTINGUISHER</v>
      </c>
      <c r="D374" s="12" t="str">
        <f>IFERROR(__xludf.DUMMYFUNCTION("""COMPUTED_VALUE"""),"SITYKMS1812570")</f>
        <v>SITYKMS1812570</v>
      </c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</row>
    <row r="375" ht="17.25" customHeight="1">
      <c r="A375" s="9"/>
      <c r="B375" s="10" t="str">
        <f>IFERROR(__xludf.DUMMYFUNCTION("""COMPUTED_VALUE"""),"Chedy and Lucys Enterprises")</f>
        <v>Chedy and Lucys Enterprises</v>
      </c>
      <c r="C375" s="11" t="str">
        <f>IFERROR(__xludf.DUMMYFUNCTION("""COMPUTED_VALUE"""),"DRY CHEMICAL PORTABLE FIRE EXTINGUISHER")</f>
        <v>DRY CHEMICAL PORTABLE FIRE EXTINGUISHER</v>
      </c>
      <c r="D375" s="12" t="str">
        <f>IFERROR(__xludf.DUMMYFUNCTION("""COMPUTED_VALUE"""),"SITYKMS1801416")</f>
        <v>SITYKMS1801416</v>
      </c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</row>
    <row r="376" ht="17.25" customHeight="1">
      <c r="A376" s="9"/>
      <c r="B376" s="10" t="str">
        <f>IFERROR(__xludf.DUMMYFUNCTION("""COMPUTED_VALUE"""),"Cherenz Global Manufacturing Inc")</f>
        <v>Cherenz Global Manufacturing Inc</v>
      </c>
      <c r="C376" s="11" t="str">
        <f>IFERROR(__xludf.DUMMYFUNCTION("""COMPUTED_VALUE"""),"RICE COOKER")</f>
        <v>RICE COOKER</v>
      </c>
      <c r="D376" s="12" t="str">
        <f>IFERROR(__xludf.DUMMYFUNCTION("""COMPUTED_VALUE"""),"APLU051895957")</f>
        <v>APLU051895957</v>
      </c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</row>
    <row r="377" ht="17.25" customHeight="1">
      <c r="A377" s="9"/>
      <c r="B377" s="10" t="str">
        <f>IFERROR(__xludf.DUMMYFUNCTION("""COMPUTED_VALUE"""),"Cherenz Global Manufacturing Inc.")</f>
        <v>Cherenz Global Manufacturing Inc.</v>
      </c>
      <c r="C377" s="11" t="str">
        <f>IFERROR(__xludf.DUMMYFUNCTION("""COMPUTED_VALUE"""),"Rice Cooker")</f>
        <v>Rice Cooker</v>
      </c>
      <c r="D377" s="12" t="str">
        <f>IFERROR(__xludf.DUMMYFUNCTION("""COMPUTED_VALUE"""),"ZHACB18000219")</f>
        <v>ZHACB18000219</v>
      </c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</row>
    <row r="378" ht="17.25" customHeight="1">
      <c r="A378" s="9"/>
      <c r="B378" s="10" t="str">
        <f>IFERROR(__xludf.DUMMYFUNCTION("""COMPUTED_VALUE"""),"Cherenz Global Manufacturing, Inc.")</f>
        <v>Cherenz Global Manufacturing, Inc.</v>
      </c>
      <c r="C378" s="11" t="str">
        <f>IFERROR(__xludf.DUMMYFUNCTION("""COMPUTED_VALUE"""),"ELECTRIC RICE COOKER")</f>
        <v>ELECTRIC RICE COOKER</v>
      </c>
      <c r="D378" s="12" t="str">
        <f>IFERROR(__xludf.DUMMYFUNCTION("""COMPUTED_VALUE"""),"ZHACB1800020401")</f>
        <v>ZHACB1800020401</v>
      </c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</row>
    <row r="379" ht="17.25" customHeight="1">
      <c r="A379" s="9"/>
      <c r="B379" s="10" t="str">
        <f>IFERROR(__xludf.DUMMYFUNCTION("""COMPUTED_VALUE"""),"Cherenz Global Manufacturing, Inc.")</f>
        <v>Cherenz Global Manufacturing, Inc.</v>
      </c>
      <c r="C379" s="11" t="str">
        <f>IFERROR(__xludf.DUMMYFUNCTION("""COMPUTED_VALUE"""),"ELECTRIC RICE COOKER")</f>
        <v>ELECTRIC RICE COOKER</v>
      </c>
      <c r="D379" s="12" t="str">
        <f>IFERROR(__xludf.DUMMYFUNCTION("""COMPUTED_VALUE"""),"EGLV149802967751")</f>
        <v>EGLV149802967751</v>
      </c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</row>
    <row r="380" ht="17.25" customHeight="1">
      <c r="A380" s="9"/>
      <c r="B380" s="10" t="str">
        <f>IFERROR(__xludf.DUMMYFUNCTION("""COMPUTED_VALUE"""),"Cherenz Global Manufacturing, Inc.")</f>
        <v>Cherenz Global Manufacturing, Inc.</v>
      </c>
      <c r="C380" s="11" t="str">
        <f>IFERROR(__xludf.DUMMYFUNCTION("""COMPUTED_VALUE"""),"ELECTRIC RICE COOKER")</f>
        <v>ELECTRIC RICE COOKER</v>
      </c>
      <c r="D380" s="12" t="str">
        <f>IFERROR(__xludf.DUMMYFUNCTION("""COMPUTED_VALUE"""),"EGLV149802967743")</f>
        <v>EGLV149802967743</v>
      </c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</row>
    <row r="381" ht="17.25" customHeight="1">
      <c r="A381" s="9"/>
      <c r="B381" s="10" t="str">
        <f>IFERROR(__xludf.DUMMYFUNCTION("""COMPUTED_VALUE"""),"Cherenz Global Manufacturing, Inc.")</f>
        <v>Cherenz Global Manufacturing, Inc.</v>
      </c>
      <c r="C381" s="11" t="str">
        <f>IFERROR(__xludf.DUMMYFUNCTION("""COMPUTED_VALUE"""),"ELECTRIC TOASTERS")</f>
        <v>ELECTRIC TOASTERS</v>
      </c>
      <c r="D381" s="12" t="str">
        <f>IFERROR(__xludf.DUMMYFUNCTION("""COMPUTED_VALUE"""),"APLU751313898")</f>
        <v>APLU751313898</v>
      </c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</row>
    <row r="382" ht="17.25" customHeight="1">
      <c r="A382" s="9"/>
      <c r="B382" s="10" t="str">
        <f>IFERROR(__xludf.DUMMYFUNCTION("""COMPUTED_VALUE"""),"Cherenz Global Manufacturing, Inc.")</f>
        <v>Cherenz Global Manufacturing, Inc.</v>
      </c>
      <c r="C382" s="11" t="str">
        <f>IFERROR(__xludf.DUMMYFUNCTION("""COMPUTED_VALUE"""),"WASHING MACHINE")</f>
        <v>WASHING MACHINE</v>
      </c>
      <c r="D382" s="12" t="str">
        <f>IFERROR(__xludf.DUMMYFUNCTION("""COMPUTED_VALUE"""),"COAU7056799510")</f>
        <v>COAU7056799510</v>
      </c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</row>
    <row r="383" ht="17.25" customHeight="1">
      <c r="A383" s="9"/>
      <c r="B383" s="10" t="str">
        <f>IFERROR(__xludf.DUMMYFUNCTION("""COMPUTED_VALUE"""),"Cherenz Global Manufacturing, Inc.")</f>
        <v>Cherenz Global Manufacturing, Inc.</v>
      </c>
      <c r="C383" s="11" t="str">
        <f>IFERROR(__xludf.DUMMYFUNCTION("""COMPUTED_VALUE"""),"ELECTRIC COFFEE MAKER")</f>
        <v>ELECTRIC COFFEE MAKER</v>
      </c>
      <c r="D383" s="12" t="str">
        <f>IFERROR(__xludf.DUMMYFUNCTION("""COMPUTED_VALUE"""),"APLU750926229")</f>
        <v>APLU750926229</v>
      </c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</row>
    <row r="384" ht="17.25" customHeight="1">
      <c r="A384" s="9"/>
      <c r="B384" s="10" t="str">
        <f>IFERROR(__xludf.DUMMYFUNCTION("""COMPUTED_VALUE"""),"Cherenz Global Manufacturing, Inc.")</f>
        <v>Cherenz Global Manufacturing, Inc.</v>
      </c>
      <c r="C384" s="11" t="str">
        <f>IFERROR(__xludf.DUMMYFUNCTION("""COMPUTED_VALUE"""),"ELECTRIC BLENDERS")</f>
        <v>ELECTRIC BLENDERS</v>
      </c>
      <c r="D384" s="12" t="str">
        <f>IFERROR(__xludf.DUMMYFUNCTION("""COMPUTED_VALUE"""),"713810167084")</f>
        <v>713810167084</v>
      </c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</row>
    <row r="385" ht="17.25" customHeight="1">
      <c r="A385" s="9"/>
      <c r="B385" s="10" t="str">
        <f>IFERROR(__xludf.DUMMYFUNCTION("""COMPUTED_VALUE"""),"Cherenz Global Manufacturing, Inc.")</f>
        <v>Cherenz Global Manufacturing, Inc.</v>
      </c>
      <c r="C385" s="11" t="str">
        <f>IFERROR(__xludf.DUMMYFUNCTION("""COMPUTED_VALUE"""),"ELECTRIC RICE COOKER")</f>
        <v>ELECTRIC RICE COOKER</v>
      </c>
      <c r="D385" s="12" t="str">
        <f>IFERROR(__xludf.DUMMYFUNCTION("""COMPUTED_VALUE"""),"EGLV149802666484")</f>
        <v>EGLV149802666484</v>
      </c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</row>
    <row r="386" ht="17.25" customHeight="1">
      <c r="A386" s="9"/>
      <c r="B386" s="10" t="str">
        <f>IFERROR(__xludf.DUMMYFUNCTION("""COMPUTED_VALUE"""),"Cherenz Global Manufacturing, Inc.")</f>
        <v>Cherenz Global Manufacturing, Inc.</v>
      </c>
      <c r="C386" s="11" t="str">
        <f>IFERROR(__xludf.DUMMYFUNCTION("""COMPUTED_VALUE"""),"ELECTRIC FAN")</f>
        <v>ELECTRIC FAN</v>
      </c>
      <c r="D386" s="12" t="str">
        <f>IFERROR(__xludf.DUMMYFUNCTION("""COMPUTED_VALUE"""),"713810160504")</f>
        <v>713810160504</v>
      </c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</row>
    <row r="387" ht="17.25" customHeight="1">
      <c r="A387" s="9"/>
      <c r="B387" s="10" t="str">
        <f>IFERROR(__xludf.DUMMYFUNCTION("""COMPUTED_VALUE"""),"Cherenz Global Manufacturing, Inc.")</f>
        <v>Cherenz Global Manufacturing, Inc.</v>
      </c>
      <c r="C387" s="11" t="str">
        <f>IFERROR(__xludf.DUMMYFUNCTION("""COMPUTED_VALUE"""),"ELECTRIC FAN")</f>
        <v>ELECTRIC FAN</v>
      </c>
      <c r="D387" s="12" t="str">
        <f>IFERROR(__xludf.DUMMYFUNCTION("""COMPUTED_VALUE"""),"713810141534")</f>
        <v>713810141534</v>
      </c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</row>
    <row r="388" ht="17.25" customHeight="1">
      <c r="A388" s="9"/>
      <c r="B388" s="10" t="str">
        <f>IFERROR(__xludf.DUMMYFUNCTION("""COMPUTED_VALUE"""),"Cherenz Global Manufacturing, Inc.")</f>
        <v>Cherenz Global Manufacturing, Inc.</v>
      </c>
      <c r="C388" s="11" t="str">
        <f>IFERROR(__xludf.DUMMYFUNCTION("""COMPUTED_VALUE"""),"ELECTRIC RICE COOKER")</f>
        <v>ELECTRIC RICE COOKER</v>
      </c>
      <c r="D388" s="12" t="str">
        <f>IFERROR(__xludf.DUMMYFUNCTION("""COMPUTED_VALUE"""),"ZHACB18000173")</f>
        <v>ZHACB18000173</v>
      </c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</row>
    <row r="389" ht="17.25" customHeight="1">
      <c r="A389" s="9"/>
      <c r="B389" s="10" t="str">
        <f>IFERROR(__xludf.DUMMYFUNCTION("""COMPUTED_VALUE"""),"Cherenz Global Manufacturing, Inc.")</f>
        <v>Cherenz Global Manufacturing, Inc.</v>
      </c>
      <c r="C389" s="11" t="str">
        <f>IFERROR(__xludf.DUMMYFUNCTION("""COMPUTED_VALUE"""),"ELECTRIC RICE COOKER")</f>
        <v>ELECTRIC RICE COOKER</v>
      </c>
      <c r="D389" s="12" t="str">
        <f>IFERROR(__xludf.DUMMYFUNCTION("""COMPUTED_VALUE"""),"ZHACB1800017301")</f>
        <v>ZHACB1800017301</v>
      </c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</row>
    <row r="390" ht="17.25" customHeight="1">
      <c r="A390" s="9"/>
      <c r="B390" s="10" t="str">
        <f>IFERROR(__xludf.DUMMYFUNCTION("""COMPUTED_VALUE"""),"Cherenz Global Manufacturing, Inc.")</f>
        <v>Cherenz Global Manufacturing, Inc.</v>
      </c>
      <c r="C390" s="11" t="str">
        <f>IFERROR(__xludf.DUMMYFUNCTION("""COMPUTED_VALUE"""),"ELECTRIC FLAT IRON")</f>
        <v>ELECTRIC FLAT IRON</v>
      </c>
      <c r="D390" s="12" t="str">
        <f>IFERROR(__xludf.DUMMYFUNCTION("""COMPUTED_VALUE"""),"CAZ0141846")</f>
        <v>CAZ0141846</v>
      </c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</row>
    <row r="391" ht="17.25" customHeight="1">
      <c r="A391" s="9"/>
      <c r="B391" s="10" t="str">
        <f>IFERROR(__xludf.DUMMYFUNCTION("""COMPUTED_VALUE"""),"Cherenz Global Manufacturing, Inc.")</f>
        <v>Cherenz Global Manufacturing, Inc.</v>
      </c>
      <c r="C391" s="11" t="str">
        <f>IFERROR(__xludf.DUMMYFUNCTION("""COMPUTED_VALUE"""),"ELECTRIC FLAT IRON")</f>
        <v>ELECTRIC FLAT IRON</v>
      </c>
      <c r="D391" s="12" t="str">
        <f>IFERROR(__xludf.DUMMYFUNCTION("""COMPUTED_VALUE"""),"SNL8NBPLB442511")</f>
        <v>SNL8NBPLB442511</v>
      </c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</row>
    <row r="392" ht="17.25" customHeight="1">
      <c r="A392" s="9"/>
      <c r="B392" s="10" t="str">
        <f>IFERROR(__xludf.DUMMYFUNCTION("""COMPUTED_VALUE"""),"Cherenz Global Manufacturing, Inc.")</f>
        <v>Cherenz Global Manufacturing, Inc.</v>
      </c>
      <c r="C392" s="11" t="str">
        <f>IFERROR(__xludf.DUMMYFUNCTION("""COMPUTED_VALUE"""),"ELECTRIC TOASTERS")</f>
        <v>ELECTRIC TOASTERS</v>
      </c>
      <c r="D392" s="12" t="str">
        <f>IFERROR(__xludf.DUMMYFUNCTION("""COMPUTED_VALUE"""),"APLU750828846")</f>
        <v>APLU750828846</v>
      </c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</row>
    <row r="393" ht="17.25" customHeight="1">
      <c r="A393" s="9"/>
      <c r="B393" s="10" t="str">
        <f>IFERROR(__xludf.DUMMYFUNCTION("""COMPUTED_VALUE"""),"Cherenz Global Manufacturing, Inc.")</f>
        <v>Cherenz Global Manufacturing, Inc.</v>
      </c>
      <c r="C393" s="11" t="str">
        <f>IFERROR(__xludf.DUMMYFUNCTION("""COMPUTED_VALUE"""),"ELECTRIC COFFEE MAKER")</f>
        <v>ELECTRIC COFFEE MAKER</v>
      </c>
      <c r="D393" s="12" t="str">
        <f>IFERROR(__xludf.DUMMYFUNCTION("""COMPUTED_VALUE"""),"aplu750828846")</f>
        <v>aplu750828846</v>
      </c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ht="17.25" customHeight="1">
      <c r="A394" s="9"/>
      <c r="B394" s="10" t="str">
        <f>IFERROR(__xludf.DUMMYFUNCTION("""COMPUTED_VALUE"""),"Cherenz Global Manufacturing, Inc.")</f>
        <v>Cherenz Global Manufacturing, Inc.</v>
      </c>
      <c r="C394" s="11" t="str">
        <f>IFERROR(__xludf.DUMMYFUNCTION("""COMPUTED_VALUE"""),"ELECTRIC COFFEE MAKER")</f>
        <v>ELECTRIC COFFEE MAKER</v>
      </c>
      <c r="D394" s="12" t="str">
        <f>IFERROR(__xludf.DUMMYFUNCTION("""COMPUTED_VALUE"""),"QASLUUMNS8A0749")</f>
        <v>QASLUUMNS8A0749</v>
      </c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  <row r="395" ht="17.25" customHeight="1">
      <c r="A395" s="9"/>
      <c r="B395" s="10" t="str">
        <f>IFERROR(__xludf.DUMMYFUNCTION("""COMPUTED_VALUE"""),"Cherenz Global Manufacturing, Inc.")</f>
        <v>Cherenz Global Manufacturing, Inc.</v>
      </c>
      <c r="C395" s="11" t="str">
        <f>IFERROR(__xludf.DUMMYFUNCTION("""COMPUTED_VALUE"""),"ELECTRIC BLENDERS")</f>
        <v>ELECTRIC BLENDERS</v>
      </c>
      <c r="D395" s="12" t="str">
        <f>IFERROR(__xludf.DUMMYFUNCTION("""COMPUTED_VALUE"""),"713810048017")</f>
        <v>713810048017</v>
      </c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</row>
    <row r="396" ht="17.25" customHeight="1">
      <c r="A396" s="9"/>
      <c r="B396" s="10" t="str">
        <f>IFERROR(__xludf.DUMMYFUNCTION("""COMPUTED_VALUE"""),"Cherenz Global Manufacturing, Inc.")</f>
        <v>Cherenz Global Manufacturing, Inc.</v>
      </c>
      <c r="C396" s="11" t="str">
        <f>IFERROR(__xludf.DUMMYFUNCTION("""COMPUTED_VALUE"""),"ELECTRIC FLAT IRON")</f>
        <v>ELECTRIC FLAT IRON</v>
      </c>
      <c r="D396" s="12" t="str">
        <f>IFERROR(__xludf.DUMMYFUNCTION("""COMPUTED_VALUE"""),"1518500890")</f>
        <v>1518500890</v>
      </c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</row>
    <row r="397" ht="17.25" customHeight="1">
      <c r="A397" s="9"/>
      <c r="B397" s="10" t="str">
        <f>IFERROR(__xludf.DUMMYFUNCTION("""COMPUTED_VALUE"""),"Cherenz Global Manufacturing, Inc.")</f>
        <v>Cherenz Global Manufacturing, Inc.</v>
      </c>
      <c r="C397" s="11" t="str">
        <f>IFERROR(__xludf.DUMMYFUNCTION("""COMPUTED_VALUE"""),"ELECTRIC BLENDERS")</f>
        <v>ELECTRIC BLENDERS</v>
      </c>
      <c r="D397" s="12" t="str">
        <f>IFERROR(__xludf.DUMMYFUNCTION("""COMPUTED_VALUE"""),"713810040738")</f>
        <v>713810040738</v>
      </c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</row>
    <row r="398" ht="17.25" customHeight="1">
      <c r="A398" s="9"/>
      <c r="B398" s="10" t="str">
        <f>IFERROR(__xludf.DUMMYFUNCTION("""COMPUTED_VALUE"""),"Cherenz Global Manufacturing, Inc.")</f>
        <v>Cherenz Global Manufacturing, Inc.</v>
      </c>
      <c r="C398" s="11" t="str">
        <f>IFERROR(__xludf.DUMMYFUNCTION("""COMPUTED_VALUE"""),"ELECTRIC BLENDERS")</f>
        <v>ELECTRIC BLENDERS</v>
      </c>
      <c r="D398" s="12" t="str">
        <f>IFERROR(__xludf.DUMMYFUNCTION("""COMPUTED_VALUE"""),"APLU750595937")</f>
        <v>APLU750595937</v>
      </c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</row>
    <row r="399" ht="17.25" customHeight="1">
      <c r="A399" s="9"/>
      <c r="B399" s="10" t="str">
        <f>IFERROR(__xludf.DUMMYFUNCTION("""COMPUTED_VALUE"""),"Cherenz Global Manufacturing, Inc.")</f>
        <v>Cherenz Global Manufacturing, Inc.</v>
      </c>
      <c r="C399" s="11" t="str">
        <f>IFERROR(__xludf.DUMMYFUNCTION("""COMPUTED_VALUE"""),"ELECTRIC RICE COOKER")</f>
        <v>ELECTRIC RICE COOKER</v>
      </c>
      <c r="D399" s="12" t="str">
        <f>IFERROR(__xludf.DUMMYFUNCTION("""COMPUTED_VALUE"""),"OOLU2599365530")</f>
        <v>OOLU2599365530</v>
      </c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</row>
    <row r="400" ht="17.25" customHeight="1">
      <c r="A400" s="9"/>
      <c r="B400" s="10" t="str">
        <f>IFERROR(__xludf.DUMMYFUNCTION("""COMPUTED_VALUE"""),"Cherenz Global Manufacturinng Inc")</f>
        <v>Cherenz Global Manufacturinng Inc</v>
      </c>
      <c r="C400" s="11" t="str">
        <f>IFERROR(__xludf.DUMMYFUNCTION("""COMPUTED_VALUE"""),"Electric Rice Cooker")</f>
        <v>Electric Rice Cooker</v>
      </c>
      <c r="D400" s="12" t="str">
        <f>IFERROR(__xludf.DUMMYFUNCTION("""COMPUTED_VALUE"""),"APLU 051895956")</f>
        <v>APLU 051895956</v>
      </c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</row>
    <row r="401" ht="17.25" customHeight="1">
      <c r="A401" s="9"/>
      <c r="B401" s="10" t="str">
        <f>IFERROR(__xludf.DUMMYFUNCTION("""COMPUTED_VALUE"""),"Cherenz Global MFG Inc.")</f>
        <v>Cherenz Global MFG Inc.</v>
      </c>
      <c r="C401" s="11" t="str">
        <f>IFERROR(__xludf.DUMMYFUNCTION("""COMPUTED_VALUE"""),"Electric Flat Iron")</f>
        <v>Electric Flat Iron</v>
      </c>
      <c r="D401" s="12" t="str">
        <f>IFERROR(__xludf.DUMMYFUNCTION("""COMPUTED_VALUE"""),"SNL8NBLB443035")</f>
        <v>SNL8NBLB443035</v>
      </c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</row>
    <row r="402" ht="17.25" customHeight="1">
      <c r="A402" s="9"/>
      <c r="B402" s="10" t="str">
        <f>IFERROR(__xludf.DUMMYFUNCTION("""COMPUTED_VALUE"""),"Cherenz Global Mfg. Corp.")</f>
        <v>Cherenz Global Mfg. Corp.</v>
      </c>
      <c r="C402" s="11" t="str">
        <f>IFERROR(__xludf.DUMMYFUNCTION("""COMPUTED_VALUE"""),"Electric Rice Cooker")</f>
        <v>Electric Rice Cooker</v>
      </c>
      <c r="D402" s="12" t="str">
        <f>IFERROR(__xludf.DUMMYFUNCTION("""COMPUTED_VALUE"""),"EGLV155800063736")</f>
        <v>EGLV155800063736</v>
      </c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</row>
    <row r="403" ht="17.25" customHeight="1">
      <c r="A403" s="9"/>
      <c r="B403" s="10" t="str">
        <f>IFERROR(__xludf.DUMMYFUNCTION("""COMPUTED_VALUE"""),"Cherenz Global Mfg. Inc")</f>
        <v>Cherenz Global Mfg. Inc</v>
      </c>
      <c r="C403" s="11" t="str">
        <f>IFERROR(__xludf.DUMMYFUNCTION("""COMPUTED_VALUE"""),"Electric Fan")</f>
        <v>Electric Fan</v>
      </c>
      <c r="D403" s="12" t="str">
        <f>IFERROR(__xludf.DUMMYFUNCTION("""COMPUTED_VALUE"""),"713810211190")</f>
        <v>713810211190</v>
      </c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</row>
    <row r="404" ht="17.25" customHeight="1">
      <c r="A404" s="9"/>
      <c r="B404" s="10" t="str">
        <f>IFERROR(__xludf.DUMMYFUNCTION("""COMPUTED_VALUE"""),"Cherenz Global Mfg. Inc.")</f>
        <v>Cherenz Global Mfg. Inc.</v>
      </c>
      <c r="C404" s="11" t="str">
        <f>IFERROR(__xludf.DUMMYFUNCTION("""COMPUTED_VALUE"""),"Electric Irons")</f>
        <v>Electric Irons</v>
      </c>
      <c r="D404" s="12" t="str">
        <f>IFERROR(__xludf.DUMMYFUNCTION("""COMPUTED_VALUE"""),"COAU7058219650")</f>
        <v>COAU7058219650</v>
      </c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</row>
    <row r="405" ht="17.25" customHeight="1">
      <c r="A405" s="9"/>
      <c r="B405" s="10" t="str">
        <f>IFERROR(__xludf.DUMMYFUNCTION("""COMPUTED_VALUE"""),"Cherenz Global Mfg. Inc.")</f>
        <v>Cherenz Global Mfg. Inc.</v>
      </c>
      <c r="C405" s="11" t="str">
        <f>IFERROR(__xludf.DUMMYFUNCTION("""COMPUTED_VALUE"""),"Electric Blender")</f>
        <v>Electric Blender</v>
      </c>
      <c r="D405" s="12" t="str">
        <f>IFERROR(__xludf.DUMMYFUNCTION("""COMPUTED_VALUE"""),"713810197661")</f>
        <v>713810197661</v>
      </c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</row>
    <row r="406" ht="17.25" customHeight="1">
      <c r="A406" s="9"/>
      <c r="B406" s="10" t="str">
        <f>IFERROR(__xludf.DUMMYFUNCTION("""COMPUTED_VALUE"""),"Chersky Trading Corporation")</f>
        <v>Chersky Trading Corporation</v>
      </c>
      <c r="C406" s="11" t="str">
        <f>IFERROR(__xludf.DUMMYFUNCTION("""COMPUTED_VALUE"""),"ELECTRIC FAN")</f>
        <v>ELECTRIC FAN</v>
      </c>
      <c r="D406" s="12" t="str">
        <f>IFERROR(__xludf.DUMMYFUNCTION("""COMPUTED_VALUE"""),"TLLE18030003")</f>
        <v>TLLE18030003</v>
      </c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</row>
    <row r="407" ht="17.25" customHeight="1">
      <c r="A407" s="9"/>
      <c r="B407" s="10" t="str">
        <f>IFERROR(__xludf.DUMMYFUNCTION("""COMPUTED_VALUE"""),"Chi Phil Gateway Asia Pacific")</f>
        <v>Chi Phil Gateway Asia Pacific</v>
      </c>
      <c r="C407" s="11" t="str">
        <f>IFERROR(__xludf.DUMMYFUNCTION("""COMPUTED_VALUE"""),"Lead-Acid Storage Batteries")</f>
        <v>Lead-Acid Storage Batteries</v>
      </c>
      <c r="D407" s="12" t="str">
        <f>IFERROR(__xludf.DUMMYFUNCTION("""COMPUTED_VALUE"""),"KMTCSUB1408206")</f>
        <v>KMTCSUB1408206</v>
      </c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</row>
    <row r="408" ht="17.25" customHeight="1">
      <c r="A408" s="9"/>
      <c r="B408" s="10" t="str">
        <f>IFERROR(__xludf.DUMMYFUNCTION("""COMPUTED_VALUE"""),"Chi Phil Gateway Asia Pacific")</f>
        <v>Chi Phil Gateway Asia Pacific</v>
      </c>
      <c r="C408" s="11" t="str">
        <f>IFERROR(__xludf.DUMMYFUNCTION("""COMPUTED_VALUE"""),"Lead-Acid Storage Batteries")</f>
        <v>Lead-Acid Storage Batteries</v>
      </c>
      <c r="D408" s="12" t="str">
        <f>IFERROR(__xludf.DUMMYFUNCTION("""COMPUTED_VALUE"""),"KMTCSUB1353391")</f>
        <v>KMTCSUB1353391</v>
      </c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</row>
    <row r="409" ht="17.25" customHeight="1">
      <c r="A409" s="9"/>
      <c r="B409" s="10" t="str">
        <f>IFERROR(__xludf.DUMMYFUNCTION("""COMPUTED_VALUE"""),"CHI PHIL Gateway Asia Pacific Trading Corporation")</f>
        <v>CHI PHIL Gateway Asia Pacific Trading Corporation</v>
      </c>
      <c r="C409" s="11" t="str">
        <f>IFERROR(__xludf.DUMMYFUNCTION("""COMPUTED_VALUE"""),"LEAD-ACID STORAGE BATTERIES")</f>
        <v>LEAD-ACID STORAGE BATTERIES</v>
      </c>
      <c r="D409" s="12" t="str">
        <f>IFERROR(__xludf.DUMMYFUNCTION("""COMPUTED_VALUE"""),"APLU078696211")</f>
        <v>APLU078696211</v>
      </c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</row>
    <row r="410" ht="17.25" customHeight="1">
      <c r="A410" s="9"/>
      <c r="B410" s="10" t="str">
        <f>IFERROR(__xludf.DUMMYFUNCTION("""COMPUTED_VALUE"""),"China City International Trading Co.")</f>
        <v>China City International Trading Co.</v>
      </c>
      <c r="C410" s="11" t="str">
        <f>IFERROR(__xludf.DUMMYFUNCTION("""COMPUTED_VALUE"""),"Led Bulbs")</f>
        <v>Led Bulbs</v>
      </c>
      <c r="D410" s="12" t="str">
        <f>IFERROR(__xludf.DUMMYFUNCTION("""COMPUTED_VALUE"""),"713810229065")</f>
        <v>713810229065</v>
      </c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</row>
    <row r="411" ht="17.25" customHeight="1">
      <c r="A411" s="9"/>
      <c r="B411" s="10" t="str">
        <f>IFERROR(__xludf.DUMMYFUNCTION("""COMPUTED_VALUE"""),"China City International Trading Co.")</f>
        <v>China City International Trading Co.</v>
      </c>
      <c r="C411" s="11" t="str">
        <f>IFERROR(__xludf.DUMMYFUNCTION("""COMPUTED_VALUE"""),"Self Ballasted LED Lamps")</f>
        <v>Self Ballasted LED Lamps</v>
      </c>
      <c r="D411" s="12" t="str">
        <f>IFERROR(__xludf.DUMMYFUNCTION("""COMPUTED_VALUE"""),"713810189697")</f>
        <v>713810189697</v>
      </c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</row>
    <row r="412" ht="17.25" customHeight="1">
      <c r="A412" s="9"/>
      <c r="B412" s="10" t="str">
        <f>IFERROR(__xludf.DUMMYFUNCTION("""COMPUTED_VALUE"""),"China City International Trading Co.")</f>
        <v>China City International Trading Co.</v>
      </c>
      <c r="C412" s="11" t="str">
        <f>IFERROR(__xludf.DUMMYFUNCTION("""COMPUTED_VALUE"""),"ANNULAR TUBE")</f>
        <v>ANNULAR TUBE</v>
      </c>
      <c r="D412" s="12" t="str">
        <f>IFERROR(__xludf.DUMMYFUNCTION("""COMPUTED_VALUE"""),"713810108483")</f>
        <v>713810108483</v>
      </c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</row>
    <row r="413" ht="17.25" customHeight="1">
      <c r="A413" s="9"/>
      <c r="B413" s="10" t="str">
        <f>IFERROR(__xludf.DUMMYFUNCTION("""COMPUTED_VALUE"""),"Chinoy Golden Dragon Trading Corp.")</f>
        <v>Chinoy Golden Dragon Trading Corp.</v>
      </c>
      <c r="C413" s="11" t="str">
        <f>IFERROR(__xludf.DUMMYFUNCTION("""COMPUTED_VALUE"""),"PNEUMATIC TIRES")</f>
        <v>PNEUMATIC TIRES</v>
      </c>
      <c r="D413" s="12" t="str">
        <f>IFERROR(__xludf.DUMMYFUNCTION("""COMPUTED_VALUE"""),"591990658")</f>
        <v>591990658</v>
      </c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</row>
    <row r="414" ht="17.25" customHeight="1">
      <c r="A414" s="9"/>
      <c r="B414" s="10" t="str">
        <f>IFERROR(__xludf.DUMMYFUNCTION("""COMPUTED_VALUE"""),"Chittick Fire &amp; Security Corporation")</f>
        <v>Chittick Fire &amp; Security Corporation</v>
      </c>
      <c r="C414" s="11" t="str">
        <f>IFERROR(__xludf.DUMMYFUNCTION("""COMPUTED_VALUE"""),"Fire Extinguisher CO2")</f>
        <v>Fire Extinguisher CO2</v>
      </c>
      <c r="D414" s="12" t="str">
        <f>IFERROR(__xludf.DUMMYFUNCTION("""COMPUTED_VALUE"""),"SDB76S014677")</f>
        <v>SDB76S014677</v>
      </c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</row>
    <row r="415" ht="17.25" customHeight="1">
      <c r="A415" s="9"/>
      <c r="B415" s="10" t="str">
        <f>IFERROR(__xludf.DUMMYFUNCTION("""COMPUTED_VALUE"""),"Chittick Fire and Security Corp.")</f>
        <v>Chittick Fire and Security Corp.</v>
      </c>
      <c r="C415" s="11" t="str">
        <f>IFERROR(__xludf.DUMMYFUNCTION("""COMPUTED_VALUE"""),"Dry Chemical")</f>
        <v>Dry Chemical</v>
      </c>
      <c r="D415" s="12" t="str">
        <f>IFERROR(__xludf.DUMMYFUNCTION("""COMPUTED_VALUE"""),"SDB76S014229")</f>
        <v>SDB76S014229</v>
      </c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</row>
    <row r="416" ht="17.25" customHeight="1">
      <c r="A416" s="9"/>
      <c r="B416" s="10" t="str">
        <f>IFERROR(__xludf.DUMMYFUNCTION("""COMPUTED_VALUE"""),"Chittick Fire And Security Corporation")</f>
        <v>Chittick Fire And Security Corporation</v>
      </c>
      <c r="C416" s="11" t="str">
        <f>IFERROR(__xludf.DUMMYFUNCTION("""COMPUTED_VALUE"""),"CLEAN EXTINGUISHING AGENT PORTABLE FIRE EXTINGUISHER")</f>
        <v>CLEAN EXTINGUISHING AGENT PORTABLE FIRE EXTINGUISHER</v>
      </c>
      <c r="D416" s="12" t="str">
        <f>IFERROR(__xludf.DUMMYFUNCTION("""COMPUTED_VALUE"""),"402609")</f>
        <v>402609</v>
      </c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</row>
    <row r="417" ht="17.25" customHeight="1">
      <c r="A417" s="9"/>
      <c r="B417" s="10" t="str">
        <f>IFERROR(__xludf.DUMMYFUNCTION("""COMPUTED_VALUE"""),"Chittick Fire And Security Corporation")</f>
        <v>Chittick Fire And Security Corporation</v>
      </c>
      <c r="C417" s="11" t="str">
        <f>IFERROR(__xludf.DUMMYFUNCTION("""COMPUTED_VALUE"""),"DRY CHEMICAL PORTABLE FIRE EXTINGUISHER")</f>
        <v>DRY CHEMICAL PORTABLE FIRE EXTINGUISHER</v>
      </c>
      <c r="D417" s="12" t="str">
        <f>IFERROR(__xludf.DUMMYFUNCTION("""COMPUTED_VALUE"""),"402609")</f>
        <v>402609</v>
      </c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</row>
    <row r="418" ht="17.25" customHeight="1">
      <c r="A418" s="9"/>
      <c r="B418" s="10" t="str">
        <f>IFERROR(__xludf.DUMMYFUNCTION("""COMPUTED_VALUE"""),"CK GOLDSTONE COMMERCIAL INC.")</f>
        <v>CK GOLDSTONE COMMERCIAL INC.</v>
      </c>
      <c r="C418" s="11" t="str">
        <f>IFERROR(__xludf.DUMMYFUNCTION("""COMPUTED_VALUE"""),"Pneumatic Tires")</f>
        <v>Pneumatic Tires</v>
      </c>
      <c r="D418" s="12" t="str">
        <f>IFERROR(__xludf.DUMMYFUNCTION("""COMPUTED_VALUE"""),"A158A07054")</f>
        <v>A158A07054</v>
      </c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</row>
    <row r="419" ht="17.25" customHeight="1">
      <c r="A419" s="9"/>
      <c r="B419" s="10" t="str">
        <f>IFERROR(__xludf.DUMMYFUNCTION("""COMPUTED_VALUE"""),"CK GOLDSTONE COMMERCIAL INC.")</f>
        <v>CK GOLDSTONE COMMERCIAL INC.</v>
      </c>
      <c r="C419" s="11" t="str">
        <f>IFERROR(__xludf.DUMMYFUNCTION("""COMPUTED_VALUE"""),"Pneumatic Tires")</f>
        <v>Pneumatic Tires</v>
      </c>
      <c r="D419" s="12" t="str">
        <f>IFERROR(__xludf.DUMMYFUNCTION("""COMPUTED_VALUE"""),"A158A06142")</f>
        <v>A158A06142</v>
      </c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</row>
    <row r="420" ht="17.25" customHeight="1">
      <c r="A420" s="9"/>
      <c r="B420" s="10" t="str">
        <f>IFERROR(__xludf.DUMMYFUNCTION("""COMPUTED_VALUE"""),"CK GOLDSTONE COMMERCIAL INC.")</f>
        <v>CK GOLDSTONE COMMERCIAL INC.</v>
      </c>
      <c r="C420" s="11" t="str">
        <f>IFERROR(__xludf.DUMMYFUNCTION("""COMPUTED_VALUE"""),"PNEUMATIC TIRES")</f>
        <v>PNEUMATIC TIRES</v>
      </c>
      <c r="D420" s="12" t="str">
        <f>IFERROR(__xludf.DUMMYFUNCTION("""COMPUTED_VALUE"""),"HDMUBKML0939912")</f>
        <v>HDMUBKML0939912</v>
      </c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</row>
    <row r="421" ht="17.25" customHeight="1">
      <c r="A421" s="9"/>
      <c r="B421" s="10" t="str">
        <f>IFERROR(__xludf.DUMMYFUNCTION("""COMPUTED_VALUE"""),"CM ABAYAN TRADING")</f>
        <v>CM ABAYAN TRADING</v>
      </c>
      <c r="C421" s="11" t="str">
        <f>IFERROR(__xludf.DUMMYFUNCTION("""COMPUTED_VALUE"""),"PNEUMATIC TIRES")</f>
        <v>PNEUMATIC TIRES</v>
      </c>
      <c r="D421" s="12" t="str">
        <f>IFERROR(__xludf.DUMMYFUNCTION("""COMPUTED_VALUE"""),"CNH0165064")</f>
        <v>CNH0165064</v>
      </c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</row>
    <row r="422" ht="17.25" customHeight="1">
      <c r="A422" s="9"/>
      <c r="B422" s="10" t="str">
        <f>IFERROR(__xludf.DUMMYFUNCTION("""COMPUTED_VALUE"""),"CM ABAYAN TRADING")</f>
        <v>CM ABAYAN TRADING</v>
      </c>
      <c r="C422" s="11" t="str">
        <f>IFERROR(__xludf.DUMMYFUNCTION("""COMPUTED_VALUE"""),"PNEUMATIC TIRES")</f>
        <v>PNEUMATIC TIRES</v>
      </c>
      <c r="D422" s="12" t="str">
        <f>IFERROR(__xludf.DUMMYFUNCTION("""COMPUTED_VALUE"""),"CNH0165508")</f>
        <v>CNH0165508</v>
      </c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</row>
    <row r="423" ht="17.25" customHeight="1">
      <c r="A423" s="9"/>
      <c r="B423" s="10" t="str">
        <f>IFERROR(__xludf.DUMMYFUNCTION("""COMPUTED_VALUE"""),"CM ABAYAN TRADING")</f>
        <v>CM ABAYAN TRADING</v>
      </c>
      <c r="C423" s="11" t="str">
        <f>IFERROR(__xludf.DUMMYFUNCTION("""COMPUTED_VALUE"""),"PNEUMATIC TIRES")</f>
        <v>PNEUMATIC TIRES</v>
      </c>
      <c r="D423" s="12" t="str">
        <f>IFERROR(__xludf.DUMMYFUNCTION("""COMPUTED_VALUE"""),"1158501465")</f>
        <v>1158501465</v>
      </c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</row>
    <row r="424" ht="17.25" customHeight="1">
      <c r="A424" s="9"/>
      <c r="B424" s="10" t="str">
        <f>IFERROR(__xludf.DUMMYFUNCTION("""COMPUTED_VALUE"""),"CM ABAYAN TRADING")</f>
        <v>CM ABAYAN TRADING</v>
      </c>
      <c r="C424" s="11" t="str">
        <f>IFERROR(__xludf.DUMMYFUNCTION("""COMPUTED_VALUE"""),"PNEUMATIC TIRES")</f>
        <v>PNEUMATIC TIRES</v>
      </c>
      <c r="D424" s="12" t="str">
        <f>IFERROR(__xludf.DUMMYFUNCTION("""COMPUTED_VALUE"""),"SITGBKMN108578")</f>
        <v>SITGBKMN108578</v>
      </c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</row>
    <row r="425" ht="17.25" customHeight="1">
      <c r="A425" s="9"/>
      <c r="B425" s="10" t="str">
        <f>IFERROR(__xludf.DUMMYFUNCTION("""COMPUTED_VALUE"""),"CM ABAYAN TRADING")</f>
        <v>CM ABAYAN TRADING</v>
      </c>
      <c r="C425" s="11" t="str">
        <f>IFERROR(__xludf.DUMMYFUNCTION("""COMPUTED_VALUE"""),"PNEUMATIC TIRES")</f>
        <v>PNEUMATIC TIRES</v>
      </c>
      <c r="D425" s="12" t="str">
        <f>IFERROR(__xludf.DUMMYFUNCTION("""COMPUTED_VALUE"""),"EGLV050800220877")</f>
        <v>EGLV050800220877</v>
      </c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</row>
    <row r="426" ht="17.25" customHeight="1">
      <c r="A426" s="9"/>
      <c r="B426" s="10" t="str">
        <f>IFERROR(__xludf.DUMMYFUNCTION("""COMPUTED_VALUE"""),"CM ABAYAN TRADING")</f>
        <v>CM ABAYAN TRADING</v>
      </c>
      <c r="C426" s="11" t="str">
        <f>IFERROR(__xludf.DUMMYFUNCTION("""COMPUTED_VALUE"""),"PNEUMATIC TIRES")</f>
        <v>PNEUMATIC TIRES</v>
      </c>
      <c r="D426" s="12" t="str">
        <f>IFERROR(__xludf.DUMMYFUNCTION("""COMPUTED_VALUE"""),"EGLV050800220940")</f>
        <v>EGLV050800220940</v>
      </c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</row>
    <row r="427" ht="17.25" customHeight="1">
      <c r="A427" s="9"/>
      <c r="B427" s="10" t="str">
        <f>IFERROR(__xludf.DUMMYFUNCTION("""COMPUTED_VALUE"""),"CM ABAYAN TRADING")</f>
        <v>CM ABAYAN TRADING</v>
      </c>
      <c r="C427" s="11" t="str">
        <f>IFERROR(__xludf.DUMMYFUNCTION("""COMPUTED_VALUE"""),"PNEUMATIC TIRES")</f>
        <v>PNEUMATIC TIRES</v>
      </c>
      <c r="D427" s="12" t="str">
        <f>IFERROR(__xludf.DUMMYFUNCTION("""COMPUTED_VALUE"""),"COAU7041854460")</f>
        <v>COAU7041854460</v>
      </c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</row>
    <row r="428" ht="17.25" customHeight="1">
      <c r="A428" s="9"/>
      <c r="B428" s="10" t="str">
        <f>IFERROR(__xludf.DUMMYFUNCTION("""COMPUTED_VALUE"""),"Cohaco Mechandising &amp; Devt. Corp.")</f>
        <v>Cohaco Mechandising &amp; Devt. Corp.</v>
      </c>
      <c r="C428" s="11" t="str">
        <f>IFERROR(__xludf.DUMMYFUNCTION("""COMPUTED_VALUE"""),"Portland Cement")</f>
        <v>Portland Cement</v>
      </c>
      <c r="D428" s="12" t="str">
        <f>IFERROR(__xludf.DUMMYFUNCTION("""COMPUTED_VALUE"""),"")</f>
        <v/>
      </c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</row>
    <row r="429" ht="17.25" customHeight="1">
      <c r="A429" s="9"/>
      <c r="B429" s="10" t="str">
        <f>IFERROR(__xludf.DUMMYFUNCTION("""COMPUTED_VALUE"""),"Cohaco Merch. and Devp. Corp.")</f>
        <v>Cohaco Merch. and Devp. Corp.</v>
      </c>
      <c r="C429" s="11" t="str">
        <f>IFERROR(__xludf.DUMMYFUNCTION("""COMPUTED_VALUE"""),"Portland Cement")</f>
        <v>Portland Cement</v>
      </c>
      <c r="D429" s="12" t="str">
        <f>IFERROR(__xludf.DUMMYFUNCTION("""COMPUTED_VALUE"""),"to follow (Preshipment)")</f>
        <v>to follow (Preshipment)</v>
      </c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</row>
    <row r="430" ht="17.25" customHeight="1">
      <c r="A430" s="9"/>
      <c r="B430" s="10" t="str">
        <f>IFERROR(__xludf.DUMMYFUNCTION("""COMPUTED_VALUE"""),"COHACO Merchandising")</f>
        <v>COHACO Merchandising</v>
      </c>
      <c r="C430" s="11" t="str">
        <f>IFERROR(__xludf.DUMMYFUNCTION("""COMPUTED_VALUE"""),"Portland Cement")</f>
        <v>Portland Cement</v>
      </c>
      <c r="D430" s="12" t="str">
        <f>IFERROR(__xludf.DUMMYFUNCTION("""COMPUTED_VALUE"""),"to follow (Preshipment)")</f>
        <v>to follow (Preshipment)</v>
      </c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</row>
    <row r="431" ht="17.25" customHeight="1">
      <c r="A431" s="9"/>
      <c r="B431" s="10" t="str">
        <f>IFERROR(__xludf.DUMMYFUNCTION("""COMPUTED_VALUE"""),"Cohaco Merchandising")</f>
        <v>Cohaco Merchandising</v>
      </c>
      <c r="C431" s="11" t="str">
        <f>IFERROR(__xludf.DUMMYFUNCTION("""COMPUTED_VALUE"""),"Portland Cement")</f>
        <v>Portland Cement</v>
      </c>
      <c r="D431" s="12" t="str">
        <f>IFERROR(__xludf.DUMMYFUNCTION("""COMPUTED_VALUE"""),"PG31HK")</f>
        <v>PG31HK</v>
      </c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</row>
    <row r="432" ht="17.25" customHeight="1">
      <c r="A432" s="9"/>
      <c r="B432" s="10" t="str">
        <f>IFERROR(__xludf.DUMMYFUNCTION("""COMPUTED_VALUE"""),"Cohaco Merchandising &amp; Development Corp.")</f>
        <v>Cohaco Merchandising &amp; Development Corp.</v>
      </c>
      <c r="C432" s="11" t="str">
        <f>IFERROR(__xludf.DUMMYFUNCTION("""COMPUTED_VALUE"""),"Portland Cement")</f>
        <v>Portland Cement</v>
      </c>
      <c r="D432" s="12" t="str">
        <f>IFERROR(__xludf.DUMMYFUNCTION("""COMPUTED_VALUE"""),"To follow (Pre-shipment)")</f>
        <v>To follow (Pre-shipment)</v>
      </c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</row>
    <row r="433" ht="17.25" customHeight="1">
      <c r="A433" s="9"/>
      <c r="B433" s="10" t="str">
        <f>IFERROR(__xludf.DUMMYFUNCTION("""COMPUTED_VALUE"""),"Cohaco Merchandising &amp; Devt Corp")</f>
        <v>Cohaco Merchandising &amp; Devt Corp</v>
      </c>
      <c r="C433" s="11" t="str">
        <f>IFERROR(__xludf.DUMMYFUNCTION("""COMPUTED_VALUE"""),"BLENDED HYDRAULIC CEMENT WITH POZZOLAN")</f>
        <v>BLENDED HYDRAULIC CEMENT WITH POZZOLAN</v>
      </c>
      <c r="D433" s="12" t="str">
        <f>IFERROR(__xludf.DUMMYFUNCTION("""COMPUTED_VALUE"""),"to follow")</f>
        <v>to follow</v>
      </c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</row>
    <row r="434" ht="17.25" customHeight="1">
      <c r="A434" s="9"/>
      <c r="B434" s="10" t="str">
        <f>IFERROR(__xludf.DUMMYFUNCTION("""COMPUTED_VALUE"""),"Cohaco Merchandising &amp; Devt Corp")</f>
        <v>Cohaco Merchandising &amp; Devt Corp</v>
      </c>
      <c r="C434" s="11" t="str">
        <f>IFERROR(__xludf.DUMMYFUNCTION("""COMPUTED_VALUE"""),"PORTLAND CEMENT")</f>
        <v>PORTLAND CEMENT</v>
      </c>
      <c r="D434" s="12" t="str">
        <f>IFERROR(__xludf.DUMMYFUNCTION("""COMPUTED_VALUE"""),"to follow")</f>
        <v>to follow</v>
      </c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</row>
    <row r="435" ht="17.25" customHeight="1">
      <c r="A435" s="9"/>
      <c r="B435" s="10" t="str">
        <f>IFERROR(__xludf.DUMMYFUNCTION("""COMPUTED_VALUE"""),"Cohaco Merchandising &amp; Devt Corp")</f>
        <v>Cohaco Merchandising &amp; Devt Corp</v>
      </c>
      <c r="C435" s="11" t="str">
        <f>IFERROR(__xludf.DUMMYFUNCTION("""COMPUTED_VALUE"""),"BLENDED HYDRAULIC CEMENT WITH POZZOLAN")</f>
        <v>BLENDED HYDRAULIC CEMENT WITH POZZOLAN</v>
      </c>
      <c r="D435" s="12" t="str">
        <f>IFERROR(__xludf.DUMMYFUNCTION("""COMPUTED_VALUE"""),"to follow")</f>
        <v>to follow</v>
      </c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</row>
    <row r="436" ht="17.25" customHeight="1">
      <c r="A436" s="9"/>
      <c r="B436" s="10" t="str">
        <f>IFERROR(__xludf.DUMMYFUNCTION("""COMPUTED_VALUE"""),"Cohaco Merchandising &amp; Devt Corp")</f>
        <v>Cohaco Merchandising &amp; Devt Corp</v>
      </c>
      <c r="C436" s="11" t="str">
        <f>IFERROR(__xludf.DUMMYFUNCTION("""COMPUTED_VALUE"""),"PORTLAND CEMENT")</f>
        <v>PORTLAND CEMENT</v>
      </c>
      <c r="D436" s="12" t="str">
        <f>IFERROR(__xludf.DUMMYFUNCTION("""COMPUTED_VALUE"""),"to follow")</f>
        <v>to follow</v>
      </c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</row>
    <row r="437" ht="17.25" customHeight="1">
      <c r="A437" s="9"/>
      <c r="B437" s="10" t="str">
        <f>IFERROR(__xludf.DUMMYFUNCTION("""COMPUTED_VALUE"""),"Cohaco Merchandising &amp; Devt Corp")</f>
        <v>Cohaco Merchandising &amp; Devt Corp</v>
      </c>
      <c r="C437" s="11" t="str">
        <f>IFERROR(__xludf.DUMMYFUNCTION("""COMPUTED_VALUE"""),"PORTLAND CEMENT")</f>
        <v>PORTLAND CEMENT</v>
      </c>
      <c r="D437" s="12" t="str">
        <f>IFERROR(__xludf.DUMMYFUNCTION("""COMPUTED_VALUE"""),"to follow")</f>
        <v>to follow</v>
      </c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</row>
    <row r="438" ht="17.25" customHeight="1">
      <c r="A438" s="9"/>
      <c r="B438" s="10" t="str">
        <f>IFERROR(__xludf.DUMMYFUNCTION("""COMPUTED_VALUE"""),"Cohaco Merchandising &amp; Devt Corp")</f>
        <v>Cohaco Merchandising &amp; Devt Corp</v>
      </c>
      <c r="C438" s="11" t="str">
        <f>IFERROR(__xludf.DUMMYFUNCTION("""COMPUTED_VALUE"""),"PORTLAND CEMENT")</f>
        <v>PORTLAND CEMENT</v>
      </c>
      <c r="D438" s="12" t="str">
        <f>IFERROR(__xludf.DUMMYFUNCTION("""COMPUTED_VALUE"""),"to follow")</f>
        <v>to follow</v>
      </c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</row>
    <row r="439" ht="17.25" customHeight="1">
      <c r="A439" s="9"/>
      <c r="B439" s="10" t="str">
        <f>IFERROR(__xludf.DUMMYFUNCTION("""COMPUTED_VALUE"""),"Cohaco Merchandising &amp; Devt Corp")</f>
        <v>Cohaco Merchandising &amp; Devt Corp</v>
      </c>
      <c r="C439" s="11" t="str">
        <f>IFERROR(__xludf.DUMMYFUNCTION("""COMPUTED_VALUE"""),"PORTLAND CEMENT")</f>
        <v>PORTLAND CEMENT</v>
      </c>
      <c r="D439" s="12" t="str">
        <f>IFERROR(__xludf.DUMMYFUNCTION("""COMPUTED_VALUE"""),"to follow")</f>
        <v>to follow</v>
      </c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</row>
    <row r="440" ht="17.25" customHeight="1">
      <c r="A440" s="9"/>
      <c r="B440" s="10" t="str">
        <f>IFERROR(__xludf.DUMMYFUNCTION("""COMPUTED_VALUE"""),"Cohaco Merchandising &amp; Devt Corp")</f>
        <v>Cohaco Merchandising &amp; Devt Corp</v>
      </c>
      <c r="C440" s="11" t="str">
        <f>IFERROR(__xludf.DUMMYFUNCTION("""COMPUTED_VALUE"""),"PORTLAND CEMENT")</f>
        <v>PORTLAND CEMENT</v>
      </c>
      <c r="D440" s="12" t="str">
        <f>IFERROR(__xludf.DUMMYFUNCTION("""COMPUTED_VALUE"""),"to follow")</f>
        <v>to follow</v>
      </c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</row>
    <row r="441" ht="17.25" customHeight="1">
      <c r="A441" s="9"/>
      <c r="B441" s="10" t="str">
        <f>IFERROR(__xludf.DUMMYFUNCTION("""COMPUTED_VALUE"""),"Cohaco Merchandising &amp; Devt Corp")</f>
        <v>Cohaco Merchandising &amp; Devt Corp</v>
      </c>
      <c r="C441" s="11" t="str">
        <f>IFERROR(__xludf.DUMMYFUNCTION("""COMPUTED_VALUE"""),"PORTLAND CEMENT")</f>
        <v>PORTLAND CEMENT</v>
      </c>
      <c r="D441" s="12" t="str">
        <f>IFERROR(__xludf.DUMMYFUNCTION("""COMPUTED_VALUE"""),"SLC1802HK1")</f>
        <v>SLC1802HK1</v>
      </c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</row>
    <row r="442" ht="17.25" customHeight="1">
      <c r="A442" s="9"/>
      <c r="B442" s="10" t="str">
        <f>IFERROR(__xludf.DUMMYFUNCTION("""COMPUTED_VALUE"""),"Cohaco Merchandising &amp; Devt Corp")</f>
        <v>Cohaco Merchandising &amp; Devt Corp</v>
      </c>
      <c r="C442" s="11" t="str">
        <f>IFERROR(__xludf.DUMMYFUNCTION("""COMPUTED_VALUE"""),"PORTLAND CEMENT")</f>
        <v>PORTLAND CEMENT</v>
      </c>
      <c r="D442" s="12" t="str">
        <f>IFERROR(__xludf.DUMMYFUNCTION("""COMPUTED_VALUE"""),"to follow")</f>
        <v>to follow</v>
      </c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</row>
    <row r="443" ht="17.25" customHeight="1">
      <c r="A443" s="9"/>
      <c r="B443" s="10" t="str">
        <f>IFERROR(__xludf.DUMMYFUNCTION("""COMPUTED_VALUE"""),"Cohaco Merchandising &amp; Devt Corp")</f>
        <v>Cohaco Merchandising &amp; Devt Corp</v>
      </c>
      <c r="C443" s="11" t="str">
        <f>IFERROR(__xludf.DUMMYFUNCTION("""COMPUTED_VALUE"""),"PORTLAND CEMENT")</f>
        <v>PORTLAND CEMENT</v>
      </c>
      <c r="D443" s="12" t="str">
        <f>IFERROR(__xludf.DUMMYFUNCTION("""COMPUTED_VALUE"""),"to follow")</f>
        <v>to follow</v>
      </c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</row>
    <row r="444" ht="17.25" customHeight="1">
      <c r="A444" s="9"/>
      <c r="B444" s="10" t="str">
        <f>IFERROR(__xludf.DUMMYFUNCTION("""COMPUTED_VALUE"""),"Cohaco Merchandising &amp; Devt Corp")</f>
        <v>Cohaco Merchandising &amp; Devt Corp</v>
      </c>
      <c r="C444" s="11" t="str">
        <f>IFERROR(__xludf.DUMMYFUNCTION("""COMPUTED_VALUE"""),"PORTLAND CEMENT")</f>
        <v>PORTLAND CEMENT</v>
      </c>
      <c r="D444" s="12" t="str">
        <f>IFERROR(__xludf.DUMMYFUNCTION("""COMPUTED_VALUE"""),"to follow")</f>
        <v>to follow</v>
      </c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</row>
    <row r="445" ht="17.25" customHeight="1">
      <c r="A445" s="9"/>
      <c r="B445" s="10" t="str">
        <f>IFERROR(__xludf.DUMMYFUNCTION("""COMPUTED_VALUE"""),"Cohaco Merchandising &amp; Devt Corp")</f>
        <v>Cohaco Merchandising &amp; Devt Corp</v>
      </c>
      <c r="C445" s="11" t="str">
        <f>IFERROR(__xludf.DUMMYFUNCTION("""COMPUTED_VALUE"""),"BLENDED HYDRAULIC CEMENT WITH POZZOLAN")</f>
        <v>BLENDED HYDRAULIC CEMENT WITH POZZOLAN</v>
      </c>
      <c r="D445" s="12" t="str">
        <f>IFERROR(__xludf.DUMMYFUNCTION("""COMPUTED_VALUE"""),"to follow")</f>
        <v>to follow</v>
      </c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</row>
    <row r="446" ht="17.25" customHeight="1">
      <c r="A446" s="9"/>
      <c r="B446" s="10" t="str">
        <f>IFERROR(__xludf.DUMMYFUNCTION("""COMPUTED_VALUE"""),"Cohaco Merchandising &amp; Devt Corp")</f>
        <v>Cohaco Merchandising &amp; Devt Corp</v>
      </c>
      <c r="C446" s="11" t="str">
        <f>IFERROR(__xludf.DUMMYFUNCTION("""COMPUTED_VALUE"""),"BLENDED HYDRAULIC CEMENT WITH POZZOLAN")</f>
        <v>BLENDED HYDRAULIC CEMENT WITH POZZOLAN</v>
      </c>
      <c r="D446" s="12" t="str">
        <f>IFERROR(__xludf.DUMMYFUNCTION("""COMPUTED_VALUE"""),"QH1801HK")</f>
        <v>QH1801HK</v>
      </c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</row>
    <row r="447" ht="17.25" customHeight="1">
      <c r="A447" s="9"/>
      <c r="B447" s="10" t="str">
        <f>IFERROR(__xludf.DUMMYFUNCTION("""COMPUTED_VALUE"""),"Cohaco Merchandising &amp; Devt Corp")</f>
        <v>Cohaco Merchandising &amp; Devt Corp</v>
      </c>
      <c r="C447" s="11" t="str">
        <f>IFERROR(__xludf.DUMMYFUNCTION("""COMPUTED_VALUE"""),"PORTLAND CEMENT")</f>
        <v>PORTLAND CEMENT</v>
      </c>
      <c r="D447" s="12" t="str">
        <f>IFERROR(__xludf.DUMMYFUNCTION("""COMPUTED_VALUE"""),"QH1801HK")</f>
        <v>QH1801HK</v>
      </c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</row>
    <row r="448" ht="17.25" customHeight="1">
      <c r="A448" s="9"/>
      <c r="B448" s="10" t="str">
        <f>IFERROR(__xludf.DUMMYFUNCTION("""COMPUTED_VALUE"""),"Cohaco Merchandising &amp; Devt Corp")</f>
        <v>Cohaco Merchandising &amp; Devt Corp</v>
      </c>
      <c r="C448" s="11" t="str">
        <f>IFERROR(__xludf.DUMMYFUNCTION("""COMPUTED_VALUE"""),"PORTLAND CEMENT")</f>
        <v>PORTLAND CEMENT</v>
      </c>
      <c r="D448" s="12" t="str">
        <f>IFERROR(__xludf.DUMMYFUNCTION("""COMPUTED_VALUE"""),"to follow")</f>
        <v>to follow</v>
      </c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</row>
    <row r="449" ht="17.25" customHeight="1">
      <c r="A449" s="9"/>
      <c r="B449" s="10" t="str">
        <f>IFERROR(__xludf.DUMMYFUNCTION("""COMPUTED_VALUE"""),"Cohaco Merchandising &amp; Devt Corp")</f>
        <v>Cohaco Merchandising &amp; Devt Corp</v>
      </c>
      <c r="C449" s="11" t="str">
        <f>IFERROR(__xludf.DUMMYFUNCTION("""COMPUTED_VALUE"""),"BLENDED HYDRAULIC CEMENT WITH POZZOLAN")</f>
        <v>BLENDED HYDRAULIC CEMENT WITH POZZOLAN</v>
      </c>
      <c r="D449" s="12" t="str">
        <f>IFERROR(__xludf.DUMMYFUNCTION("""COMPUTED_VALUE"""),"to follow")</f>
        <v>to follow</v>
      </c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</row>
    <row r="450" ht="17.25" customHeight="1">
      <c r="A450" s="9"/>
      <c r="B450" s="10" t="str">
        <f>IFERROR(__xludf.DUMMYFUNCTION("""COMPUTED_VALUE"""),"Cohaco Merchandising &amp; Devt Corp")</f>
        <v>Cohaco Merchandising &amp; Devt Corp</v>
      </c>
      <c r="C450" s="11" t="str">
        <f>IFERROR(__xludf.DUMMYFUNCTION("""COMPUTED_VALUE"""),"PORTLAND CEMENT")</f>
        <v>PORTLAND CEMENT</v>
      </c>
      <c r="D450" s="12" t="str">
        <f>IFERROR(__xludf.DUMMYFUNCTION("""COMPUTED_VALUE"""),"GR1801HK")</f>
        <v>GR1801HK</v>
      </c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</row>
    <row r="451" ht="17.25" customHeight="1">
      <c r="A451" s="9"/>
      <c r="B451" s="10" t="str">
        <f>IFERROR(__xludf.DUMMYFUNCTION("""COMPUTED_VALUE"""),"Cohaco Merchandising &amp; Devt Corp")</f>
        <v>Cohaco Merchandising &amp; Devt Corp</v>
      </c>
      <c r="C451" s="11" t="str">
        <f>IFERROR(__xludf.DUMMYFUNCTION("""COMPUTED_VALUE"""),"BLENDED HYDRAULIC CEMENT WITH POZZOLAN")</f>
        <v>BLENDED HYDRAULIC CEMENT WITH POZZOLAN</v>
      </c>
      <c r="D451" s="12" t="str">
        <f>IFERROR(__xludf.DUMMYFUNCTION("""COMPUTED_VALUE"""),"BS18101HK")</f>
        <v>BS18101HK</v>
      </c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</row>
    <row r="452" ht="17.25" customHeight="1">
      <c r="A452" s="9"/>
      <c r="B452" s="10" t="str">
        <f>IFERROR(__xludf.DUMMYFUNCTION("""COMPUTED_VALUE"""),"Cohaco Merchandising &amp; Devt Corp")</f>
        <v>Cohaco Merchandising &amp; Devt Corp</v>
      </c>
      <c r="C452" s="11" t="str">
        <f>IFERROR(__xludf.DUMMYFUNCTION("""COMPUTED_VALUE"""),"PORTLAND CEMENT")</f>
        <v>PORTLAND CEMENT</v>
      </c>
      <c r="D452" s="12" t="str">
        <f>IFERROR(__xludf.DUMMYFUNCTION("""COMPUTED_VALUE"""),"BS18101HK")</f>
        <v>BS18101HK</v>
      </c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</row>
    <row r="453" ht="17.25" customHeight="1">
      <c r="A453" s="9"/>
      <c r="B453" s="10" t="str">
        <f>IFERROR(__xludf.DUMMYFUNCTION("""COMPUTED_VALUE"""),"Colent Marketing Philippines, Inc.")</f>
        <v>Colent Marketing Philippines, Inc.</v>
      </c>
      <c r="C453" s="11" t="str">
        <f>IFERROR(__xludf.DUMMYFUNCTION("""COMPUTED_VALUE"""),"ELECTRIC FAN")</f>
        <v>ELECTRIC FAN</v>
      </c>
      <c r="D453" s="12" t="str">
        <f>IFERROR(__xludf.DUMMYFUNCTION("""COMPUTED_VALUE"""),"713810156620")</f>
        <v>713810156620</v>
      </c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</row>
    <row r="454" ht="17.25" customHeight="1">
      <c r="A454" s="9"/>
      <c r="B454" s="10" t="str">
        <f>IFERROR(__xludf.DUMMYFUNCTION("""COMPUTED_VALUE"""),"Colent Marketing Philippines, Inc.")</f>
        <v>Colent Marketing Philippines, Inc.</v>
      </c>
      <c r="C454" s="11" t="str">
        <f>IFERROR(__xludf.DUMMYFUNCTION("""COMPUTED_VALUE"""),"ELECTRIC FAN")</f>
        <v>ELECTRIC FAN</v>
      </c>
      <c r="D454" s="12" t="str">
        <f>IFERROR(__xludf.DUMMYFUNCTION("""COMPUTED_VALUE"""),"APLU 750598673")</f>
        <v>APLU 750598673</v>
      </c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</row>
    <row r="455" ht="17.25" customHeight="1">
      <c r="A455" s="9"/>
      <c r="B455" s="10" t="str">
        <f>IFERROR(__xludf.DUMMYFUNCTION("""COMPUTED_VALUE"""),"Colent Marketing Philippines, Inc.")</f>
        <v>Colent Marketing Philippines, Inc.</v>
      </c>
      <c r="C455" s="11" t="str">
        <f>IFERROR(__xludf.DUMMYFUNCTION("""COMPUTED_VALUE"""),"ELECTRIC FAN")</f>
        <v>ELECTRIC FAN</v>
      </c>
      <c r="D455" s="12" t="str">
        <f>IFERROR(__xludf.DUMMYFUNCTION("""COMPUTED_VALUE"""),"CNH0163165")</f>
        <v>CNH0163165</v>
      </c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</row>
    <row r="456" ht="17.25" customHeight="1">
      <c r="A456" s="9"/>
      <c r="B456" s="10" t="str">
        <f>IFERROR(__xludf.DUMMYFUNCTION("""COMPUTED_VALUE"""),"Colent Marketing Phils.")</f>
        <v>Colent Marketing Phils.</v>
      </c>
      <c r="C456" s="11" t="str">
        <f>IFERROR(__xludf.DUMMYFUNCTION("""COMPUTED_VALUE"""),"Electric Fan")</f>
        <v>Electric Fan</v>
      </c>
      <c r="D456" s="12" t="str">
        <f>IFERROR(__xludf.DUMMYFUNCTION("""COMPUTED_VALUE"""),"713810179780")</f>
        <v>713810179780</v>
      </c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</row>
    <row r="457" ht="17.25" customHeight="1">
      <c r="A457" s="9"/>
      <c r="B457" s="10" t="str">
        <f>IFERROR(__xludf.DUMMYFUNCTION("""COMPUTED_VALUE"""),"Collera Enterprises")</f>
        <v>Collera Enterprises</v>
      </c>
      <c r="C457" s="11" t="str">
        <f>IFERROR(__xludf.DUMMYFUNCTION("""COMPUTED_VALUE"""),"Sanitary wares")</f>
        <v>Sanitary wares</v>
      </c>
      <c r="D457" s="12" t="str">
        <f>IFERROR(__xludf.DUMMYFUNCTION("""COMPUTED_VALUE"""),"COAU7071379880")</f>
        <v>COAU7071379880</v>
      </c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</row>
    <row r="458" ht="17.25" customHeight="1">
      <c r="A458" s="9"/>
      <c r="B458" s="10" t="str">
        <f>IFERROR(__xludf.DUMMYFUNCTION("""COMPUTED_VALUE"""),"Collera Enterprises")</f>
        <v>Collera Enterprises</v>
      </c>
      <c r="C458" s="11" t="str">
        <f>IFERROR(__xludf.DUMMYFUNCTION("""COMPUTED_VALUE"""),"Sanitary Wares")</f>
        <v>Sanitary Wares</v>
      </c>
      <c r="D458" s="12" t="str">
        <f>IFERROR(__xludf.DUMMYFUNCTION("""COMPUTED_VALUE"""),"COAU7071376770")</f>
        <v>COAU7071376770</v>
      </c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</row>
    <row r="459" ht="17.25" customHeight="1">
      <c r="A459" s="9"/>
      <c r="B459" s="10" t="str">
        <f>IFERROR(__xludf.DUMMYFUNCTION("""COMPUTED_VALUE"""),"Collins")</f>
        <v>Collins</v>
      </c>
      <c r="C459" s="11" t="str">
        <f>IFERROR(__xludf.DUMMYFUNCTION("""COMPUTED_VALUE"""),"Flat Iron")</f>
        <v>Flat Iron</v>
      </c>
      <c r="D459" s="12" t="str">
        <f>IFERROR(__xludf.DUMMYFUNCTION("""COMPUTED_VALUE"""),"GZSEMNS8809431")</f>
        <v>GZSEMNS8809431</v>
      </c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</row>
    <row r="460" ht="17.25" customHeight="1">
      <c r="A460" s="9"/>
      <c r="B460" s="10" t="str">
        <f>IFERROR(__xludf.DUMMYFUNCTION("""COMPUTED_VALUE"""),"Collins Int'l Trading Corp.")</f>
        <v>Collins Int'l Trading Corp.</v>
      </c>
      <c r="C460" s="11" t="str">
        <f>IFERROR(__xludf.DUMMYFUNCTION("""COMPUTED_VALUE"""),"Electric Rice Cooker")</f>
        <v>Electric Rice Cooker</v>
      </c>
      <c r="D460" s="12" t="str">
        <f>IFERROR(__xludf.DUMMYFUNCTION("""COMPUTED_VALUE"""),"NGB7017693")</f>
        <v>NGB7017693</v>
      </c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</row>
    <row r="461" ht="17.25" customHeight="1">
      <c r="A461" s="9"/>
      <c r="B461" s="10" t="str">
        <f>IFERROR(__xludf.DUMMYFUNCTION("""COMPUTED_VALUE"""),"Collins International")</f>
        <v>Collins International</v>
      </c>
      <c r="C461" s="11" t="str">
        <f>IFERROR(__xludf.DUMMYFUNCTION("""COMPUTED_VALUE"""),"Microwave Oven")</f>
        <v>Microwave Oven</v>
      </c>
      <c r="D461" s="12" t="str">
        <f>IFERROR(__xludf.DUMMYFUNCTION("""COMPUTED_VALUE"""),"CAN61MNL803396")</f>
        <v>CAN61MNL803396</v>
      </c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</row>
    <row r="462" ht="17.25" customHeight="1">
      <c r="A462" s="9"/>
      <c r="B462" s="10" t="str">
        <f>IFERROR(__xludf.DUMMYFUNCTION("""COMPUTED_VALUE"""),"Collins International Trading Corp.")</f>
        <v>Collins International Trading Corp.</v>
      </c>
      <c r="C462" s="11" t="str">
        <f>IFERROR(__xludf.DUMMYFUNCTION("""COMPUTED_VALUE"""),"Rice Cooker")</f>
        <v>Rice Cooker</v>
      </c>
      <c r="D462" s="12" t="str">
        <f>IFERROR(__xludf.DUMMYFUNCTION("""COMPUTED_VALUE"""),"NGB7020703")</f>
        <v>NGB7020703</v>
      </c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</row>
    <row r="463" ht="17.25" customHeight="1">
      <c r="A463" s="9"/>
      <c r="B463" s="10" t="str">
        <f>IFERROR(__xludf.DUMMYFUNCTION("""COMPUTED_VALUE"""),"Collins International Trading Corp.")</f>
        <v>Collins International Trading Corp.</v>
      </c>
      <c r="C463" s="11" t="str">
        <f>IFERROR(__xludf.DUMMYFUNCTION("""COMPUTED_VALUE"""),"Air Conditioner")</f>
        <v>Air Conditioner</v>
      </c>
      <c r="D463" s="12" t="str">
        <f>IFERROR(__xludf.DUMMYFUNCTION("""COMPUTED_VALUE"""),"713810297910")</f>
        <v>713810297910</v>
      </c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</row>
    <row r="464" ht="17.25" customHeight="1">
      <c r="A464" s="9"/>
      <c r="B464" s="10" t="str">
        <f>IFERROR(__xludf.DUMMYFUNCTION("""COMPUTED_VALUE"""),"Collins International Trading Corp.")</f>
        <v>Collins International Trading Corp.</v>
      </c>
      <c r="C464" s="11" t="str">
        <f>IFERROR(__xludf.DUMMYFUNCTION("""COMPUTED_VALUE"""),"Electric Blenders")</f>
        <v>Electric Blenders</v>
      </c>
      <c r="D464" s="12" t="str">
        <f>IFERROR(__xludf.DUMMYFUNCTION("""COMPUTED_VALUE"""),"EDC0088125")</f>
        <v>EDC0088125</v>
      </c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</row>
    <row r="465" ht="17.25" customHeight="1">
      <c r="A465" s="9"/>
      <c r="B465" s="10" t="str">
        <f>IFERROR(__xludf.DUMMYFUNCTION("""COMPUTED_VALUE"""),"Collins International Trading Corp.")</f>
        <v>Collins International Trading Corp.</v>
      </c>
      <c r="C465" s="11" t="str">
        <f>IFERROR(__xludf.DUMMYFUNCTION("""COMPUTED_VALUE"""),"refrigerator")</f>
        <v>refrigerator</v>
      </c>
      <c r="D465" s="12" t="str">
        <f>IFERROR(__xludf.DUMMYFUNCTION("""COMPUTED_VALUE"""),"DCSZ18110675")</f>
        <v>DCSZ18110675</v>
      </c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</row>
    <row r="466" ht="17.25" customHeight="1">
      <c r="A466" s="9"/>
      <c r="B466" s="10" t="str">
        <f>IFERROR(__xludf.DUMMYFUNCTION("""COMPUTED_VALUE"""),"Collins International Trading Corp.")</f>
        <v>Collins International Trading Corp.</v>
      </c>
      <c r="C466" s="11" t="str">
        <f>IFERROR(__xludf.DUMMYFUNCTION("""COMPUTED_VALUE"""),"Rice Cooker")</f>
        <v>Rice Cooker</v>
      </c>
      <c r="D466" s="12" t="str">
        <f>IFERROR(__xludf.DUMMYFUNCTION("""COMPUTED_VALUE"""),"EGOCAN18100059")</f>
        <v>EGOCAN18100059</v>
      </c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</row>
    <row r="467" ht="17.25" customHeight="1">
      <c r="A467" s="9"/>
      <c r="B467" s="10" t="str">
        <f>IFERROR(__xludf.DUMMYFUNCTION("""COMPUTED_VALUE"""),"Collins International Trading Corp.")</f>
        <v>Collins International Trading Corp.</v>
      </c>
      <c r="C467" s="11" t="str">
        <f>IFERROR(__xludf.DUMMYFUNCTION("""COMPUTED_VALUE"""),"Electric Blender")</f>
        <v>Electric Blender</v>
      </c>
      <c r="D467" s="12" t="str">
        <f>IFERROR(__xludf.DUMMYFUNCTION("""COMPUTED_VALUE"""),"XAM61MNL802883")</f>
        <v>XAM61MNL802883</v>
      </c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</row>
    <row r="468" ht="17.25" customHeight="1">
      <c r="A468" s="9"/>
      <c r="B468" s="10" t="str">
        <f>IFERROR(__xludf.DUMMYFUNCTION("""COMPUTED_VALUE"""),"Collins International Trading Corp.")</f>
        <v>Collins International Trading Corp.</v>
      </c>
      <c r="C468" s="11" t="str">
        <f>IFERROR(__xludf.DUMMYFUNCTION("""COMPUTED_VALUE"""),"Electric Blender")</f>
        <v>Electric Blender</v>
      </c>
      <c r="D468" s="12" t="str">
        <f>IFERROR(__xludf.DUMMYFUNCTION("""COMPUTED_VALUE"""),"XAM61MNL802883")</f>
        <v>XAM61MNL802883</v>
      </c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</row>
    <row r="469" ht="17.25" customHeight="1">
      <c r="A469" s="9"/>
      <c r="B469" s="10" t="str">
        <f>IFERROR(__xludf.DUMMYFUNCTION("""COMPUTED_VALUE"""),"Collins International Trading Corp.")</f>
        <v>Collins International Trading Corp.</v>
      </c>
      <c r="C469" s="11" t="str">
        <f>IFERROR(__xludf.DUMMYFUNCTION("""COMPUTED_VALUE"""),"Rice Cooker")</f>
        <v>Rice Cooker</v>
      </c>
      <c r="D469" s="12" t="str">
        <f>IFERROR(__xludf.DUMMYFUNCTION("""COMPUTED_VALUE"""),"NGB105865")</f>
        <v>NGB105865</v>
      </c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</row>
    <row r="470" ht="17.25" customHeight="1">
      <c r="A470" s="9"/>
      <c r="B470" s="10" t="str">
        <f>IFERROR(__xludf.DUMMYFUNCTION("""COMPUTED_VALUE"""),"Collins International Trading Corp.")</f>
        <v>Collins International Trading Corp.</v>
      </c>
      <c r="C470" s="11" t="str">
        <f>IFERROR(__xludf.DUMMYFUNCTION("""COMPUTED_VALUE"""),"Rice Cooker")</f>
        <v>Rice Cooker</v>
      </c>
      <c r="D470" s="12" t="str">
        <f>IFERROR(__xludf.DUMMYFUNCTION("""COMPUTED_VALUE"""),"EGOCAN18090019")</f>
        <v>EGOCAN18090019</v>
      </c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</row>
    <row r="471" ht="17.25" customHeight="1">
      <c r="A471" s="9"/>
      <c r="B471" s="10" t="str">
        <f>IFERROR(__xludf.DUMMYFUNCTION("""COMPUTED_VALUE"""),"Collins International Trading Corp.")</f>
        <v>Collins International Trading Corp.</v>
      </c>
      <c r="C471" s="11" t="str">
        <f>IFERROR(__xludf.DUMMYFUNCTION("""COMPUTED_VALUE"""),"Rice Cooker")</f>
        <v>Rice Cooker</v>
      </c>
      <c r="D471" s="12" t="str">
        <f>IFERROR(__xludf.DUMMYFUNCTION("""COMPUTED_VALUE"""),"EGOCAN18090019")</f>
        <v>EGOCAN18090019</v>
      </c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</row>
    <row r="472" ht="17.25" customHeight="1">
      <c r="A472" s="9"/>
      <c r="B472" s="10" t="str">
        <f>IFERROR(__xludf.DUMMYFUNCTION("""COMPUTED_VALUE"""),"Collins International Trading Corp.")</f>
        <v>Collins International Trading Corp.</v>
      </c>
      <c r="C472" s="11" t="str">
        <f>IFERROR(__xludf.DUMMYFUNCTION("""COMPUTED_VALUE"""),"Rice Cooker")</f>
        <v>Rice Cooker</v>
      </c>
      <c r="D472" s="12" t="str">
        <f>IFERROR(__xludf.DUMMYFUNCTION("""COMPUTED_VALUE"""),"EGOCAN18090019")</f>
        <v>EGOCAN18090019</v>
      </c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</row>
    <row r="473" ht="17.25" customHeight="1">
      <c r="A473" s="9"/>
      <c r="B473" s="10" t="str">
        <f>IFERROR(__xludf.DUMMYFUNCTION("""COMPUTED_VALUE"""),"Collins International Trading Corp.")</f>
        <v>Collins International Trading Corp.</v>
      </c>
      <c r="C473" s="11" t="str">
        <f>IFERROR(__xludf.DUMMYFUNCTION("""COMPUTED_VALUE"""),"Flat Iron")</f>
        <v>Flat Iron</v>
      </c>
      <c r="D473" s="12" t="str">
        <f>IFERROR(__xludf.DUMMYFUNCTION("""COMPUTED_VALUE"""),"NGB81055560")</f>
        <v>NGB81055560</v>
      </c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</row>
    <row r="474" ht="17.25" customHeight="1">
      <c r="A474" s="9"/>
      <c r="B474" s="10" t="str">
        <f>IFERROR(__xludf.DUMMYFUNCTION("""COMPUTED_VALUE"""),"Collins International Trading Corp.")</f>
        <v>Collins International Trading Corp.</v>
      </c>
      <c r="C474" s="11" t="str">
        <f>IFERROR(__xludf.DUMMYFUNCTION("""COMPUTED_VALUE"""),"Flat Iron")</f>
        <v>Flat Iron</v>
      </c>
      <c r="D474" s="12" t="str">
        <f>IFERROR(__xludf.DUMMYFUNCTION("""COMPUTED_VALUE"""),"NGB81055560")</f>
        <v>NGB81055560</v>
      </c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</row>
    <row r="475" ht="17.25" customHeight="1">
      <c r="A475" s="9"/>
      <c r="B475" s="10" t="str">
        <f>IFERROR(__xludf.DUMMYFUNCTION("""COMPUTED_VALUE"""),"Collins International Trading Corp.")</f>
        <v>Collins International Trading Corp.</v>
      </c>
      <c r="C475" s="11" t="str">
        <f>IFERROR(__xludf.DUMMYFUNCTION("""COMPUTED_VALUE"""),"Electric Toaster")</f>
        <v>Electric Toaster</v>
      </c>
      <c r="D475" s="12" t="str">
        <f>IFERROR(__xludf.DUMMYFUNCTION("""COMPUTED_VALUE"""),"NGB81055560")</f>
        <v>NGB81055560</v>
      </c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</row>
    <row r="476" ht="17.25" customHeight="1">
      <c r="A476" s="9"/>
      <c r="B476" s="10" t="str">
        <f>IFERROR(__xludf.DUMMYFUNCTION("""COMPUTED_VALUE"""),"Collins International Trading Corp.")</f>
        <v>Collins International Trading Corp.</v>
      </c>
      <c r="C476" s="11" t="str">
        <f>IFERROR(__xludf.DUMMYFUNCTION("""COMPUTED_VALUE"""),"Rice Cooker")</f>
        <v>Rice Cooker</v>
      </c>
      <c r="D476" s="12" t="str">
        <f>IFERROR(__xludf.DUMMYFUNCTION("""COMPUTED_VALUE"""),"CAN61MNL803741")</f>
        <v>CAN61MNL803741</v>
      </c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</row>
    <row r="477" ht="17.25" customHeight="1">
      <c r="A477" s="9"/>
      <c r="B477" s="10" t="str">
        <f>IFERROR(__xludf.DUMMYFUNCTION("""COMPUTED_VALUE"""),"Collins International Trading Corp.")</f>
        <v>Collins International Trading Corp.</v>
      </c>
      <c r="C477" s="11" t="str">
        <f>IFERROR(__xludf.DUMMYFUNCTION("""COMPUTED_VALUE"""),"Washing Machine")</f>
        <v>Washing Machine</v>
      </c>
      <c r="D477" s="12" t="str">
        <f>IFERROR(__xludf.DUMMYFUNCTION("""COMPUTED_VALUE"""),"OOLU2608765670")</f>
        <v>OOLU2608765670</v>
      </c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</row>
    <row r="478" ht="17.25" customHeight="1">
      <c r="A478" s="9"/>
      <c r="B478" s="10" t="str">
        <f>IFERROR(__xludf.DUMMYFUNCTION("""COMPUTED_VALUE"""),"Collins International Trading Corp.")</f>
        <v>Collins International Trading Corp.</v>
      </c>
      <c r="C478" s="11" t="str">
        <f>IFERROR(__xludf.DUMMYFUNCTION("""COMPUTED_VALUE"""),"Washing Machine")</f>
        <v>Washing Machine</v>
      </c>
      <c r="D478" s="12" t="str">
        <f>IFERROR(__xludf.DUMMYFUNCTION("""COMPUTED_VALUE"""),"OOLU2608765670")</f>
        <v>OOLU2608765670</v>
      </c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</row>
    <row r="479" ht="17.25" customHeight="1">
      <c r="A479" s="9"/>
      <c r="B479" s="10" t="str">
        <f>IFERROR(__xludf.DUMMYFUNCTION("""COMPUTED_VALUE"""),"Collins International Trading Corp.")</f>
        <v>Collins International Trading Corp.</v>
      </c>
      <c r="C479" s="11" t="str">
        <f>IFERROR(__xludf.DUMMYFUNCTION("""COMPUTED_VALUE"""),"Rice Cooker")</f>
        <v>Rice Cooker</v>
      </c>
      <c r="D479" s="12" t="str">
        <f>IFERROR(__xludf.DUMMYFUNCTION("""COMPUTED_VALUE"""),"EGOCAN18090018")</f>
        <v>EGOCAN18090018</v>
      </c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</row>
    <row r="480" ht="17.25" customHeight="1">
      <c r="A480" s="9"/>
      <c r="B480" s="10" t="str">
        <f>IFERROR(__xludf.DUMMYFUNCTION("""COMPUTED_VALUE"""),"Collins International Trading Corporation")</f>
        <v>Collins International Trading Corporation</v>
      </c>
      <c r="C480" s="11" t="str">
        <f>IFERROR(__xludf.DUMMYFUNCTION("""COMPUTED_VALUE"""),"ELECTRIC BLENDERS")</f>
        <v>ELECTRIC BLENDERS</v>
      </c>
      <c r="D480" s="12" t="str">
        <f>IFERROR(__xludf.DUMMYFUNCTION("""COMPUTED_VALUE"""),"PL2018081544")</f>
        <v>PL2018081544</v>
      </c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</row>
    <row r="481" ht="17.25" customHeight="1">
      <c r="A481" s="9"/>
      <c r="B481" s="10" t="str">
        <f>IFERROR(__xludf.DUMMYFUNCTION("""COMPUTED_VALUE"""),"Collins International Trading Corporation")</f>
        <v>Collins International Trading Corporation</v>
      </c>
      <c r="C481" s="11" t="str">
        <f>IFERROR(__xludf.DUMMYFUNCTION("""COMPUTED_VALUE"""),"AIR CONDITIONER")</f>
        <v>AIR CONDITIONER</v>
      </c>
      <c r="D481" s="12" t="str">
        <f>IFERROR(__xludf.DUMMYFUNCTION("""COMPUTED_VALUE"""),"EGLV156800242809")</f>
        <v>EGLV156800242809</v>
      </c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</row>
    <row r="482" ht="17.25" customHeight="1">
      <c r="A482" s="9"/>
      <c r="B482" s="10" t="str">
        <f>IFERROR(__xludf.DUMMYFUNCTION("""COMPUTED_VALUE"""),"Collins International Trading Corporation")</f>
        <v>Collins International Trading Corporation</v>
      </c>
      <c r="C482" s="11" t="str">
        <f>IFERROR(__xludf.DUMMYFUNCTION("""COMPUTED_VALUE"""),"ELECTRIC TOASTERS")</f>
        <v>ELECTRIC TOASTERS</v>
      </c>
      <c r="D482" s="12" t="str">
        <f>IFERROR(__xludf.DUMMYFUNCTION("""COMPUTED_VALUE"""),"NGB81013174")</f>
        <v>NGB81013174</v>
      </c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</row>
    <row r="483" ht="17.25" customHeight="1">
      <c r="A483" s="9"/>
      <c r="B483" s="10" t="str">
        <f>IFERROR(__xludf.DUMMYFUNCTION("""COMPUTED_VALUE"""),"Collins International Trading Corporation")</f>
        <v>Collins International Trading Corporation</v>
      </c>
      <c r="C483" s="11" t="str">
        <f>IFERROR(__xludf.DUMMYFUNCTION("""COMPUTED_VALUE"""),"ELECTRIC RICE COOKER")</f>
        <v>ELECTRIC RICE COOKER</v>
      </c>
      <c r="D483" s="12" t="str">
        <f>IFERROR(__xludf.DUMMYFUNCTION("""COMPUTED_VALUE"""),"CAN61MNN802982")</f>
        <v>CAN61MNN802982</v>
      </c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</row>
    <row r="484" ht="17.25" customHeight="1">
      <c r="A484" s="9"/>
      <c r="B484" s="10" t="str">
        <f>IFERROR(__xludf.DUMMYFUNCTION("""COMPUTED_VALUE"""),"Collins International Trading Corporation")</f>
        <v>Collins International Trading Corporation</v>
      </c>
      <c r="C484" s="11" t="str">
        <f>IFERROR(__xludf.DUMMYFUNCTION("""COMPUTED_VALUE"""),"ELECTRIC RICE COOKER")</f>
        <v>ELECTRIC RICE COOKER</v>
      </c>
      <c r="D484" s="12" t="str">
        <f>IFERROR(__xludf.DUMMYFUNCTION("""COMPUTED_VALUE"""),"NGB7016498")</f>
        <v>NGB7016498</v>
      </c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</row>
    <row r="485" ht="17.25" customHeight="1">
      <c r="A485" s="9"/>
      <c r="B485" s="10" t="str">
        <f>IFERROR(__xludf.DUMMYFUNCTION("""COMPUTED_VALUE"""),"Collins International Trading Corporation")</f>
        <v>Collins International Trading Corporation</v>
      </c>
      <c r="C485" s="11" t="str">
        <f>IFERROR(__xludf.DUMMYFUNCTION("""COMPUTED_VALUE"""),"WASHING MACHINE")</f>
        <v>WASHING MACHINE</v>
      </c>
      <c r="D485" s="12" t="str">
        <f>IFERROR(__xludf.DUMMYFUNCTION("""COMPUTED_VALUE"""),"OOLU2605713440")</f>
        <v>OOLU2605713440</v>
      </c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</row>
    <row r="486" ht="17.25" customHeight="1">
      <c r="A486" s="9"/>
      <c r="B486" s="10" t="str">
        <f>IFERROR(__xludf.DUMMYFUNCTION("""COMPUTED_VALUE"""),"Collins International Trading Corporation")</f>
        <v>Collins International Trading Corporation</v>
      </c>
      <c r="C486" s="11" t="str">
        <f>IFERROR(__xludf.DUMMYFUNCTION("""COMPUTED_VALUE"""),"AIR CONDITIONER")</f>
        <v>AIR CONDITIONER</v>
      </c>
      <c r="D486" s="12" t="str">
        <f>IFERROR(__xludf.DUMMYFUNCTION("""COMPUTED_VALUE"""),"NSSLHGNMC1800053")</f>
        <v>NSSLHGNMC1800053</v>
      </c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</row>
    <row r="487" ht="17.25" customHeight="1">
      <c r="A487" s="9"/>
      <c r="B487" s="10" t="str">
        <f>IFERROR(__xludf.DUMMYFUNCTION("""COMPUTED_VALUE"""),"Collins International Trading Corporation")</f>
        <v>Collins International Trading Corporation</v>
      </c>
      <c r="C487" s="11" t="str">
        <f>IFERROR(__xludf.DUMMYFUNCTION("""COMPUTED_VALUE"""),"ELECTRIC FLAT IRON")</f>
        <v>ELECTRIC FLAT IRON</v>
      </c>
      <c r="D487" s="12" t="str">
        <f>IFERROR(__xludf.DUMMYFUNCTION("""COMPUTED_VALUE"""),"GZSEMNS8609241")</f>
        <v>GZSEMNS8609241</v>
      </c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</row>
    <row r="488" ht="17.25" customHeight="1">
      <c r="A488" s="9"/>
      <c r="B488" s="10" t="str">
        <f>IFERROR(__xludf.DUMMYFUNCTION("""COMPUTED_VALUE"""),"Collins International Trading Corporation")</f>
        <v>Collins International Trading Corporation</v>
      </c>
      <c r="C488" s="11" t="str">
        <f>IFERROR(__xludf.DUMMYFUNCTION("""COMPUTED_VALUE"""),"ELECTRIC BLENDERS")</f>
        <v>ELECTRIC BLENDERS</v>
      </c>
      <c r="D488" s="12" t="str">
        <f>IFERROR(__xludf.DUMMYFUNCTION("""COMPUTED_VALUE"""),"NGB7015291")</f>
        <v>NGB7015291</v>
      </c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</row>
    <row r="489" ht="17.25" customHeight="1">
      <c r="A489" s="9"/>
      <c r="B489" s="10" t="str">
        <f>IFERROR(__xludf.DUMMYFUNCTION("""COMPUTED_VALUE"""),"Collins International Trading Corporation")</f>
        <v>Collins International Trading Corporation</v>
      </c>
      <c r="C489" s="11" t="str">
        <f>IFERROR(__xludf.DUMMYFUNCTION("""COMPUTED_VALUE"""),"ELECTRIC RICE COOKER")</f>
        <v>ELECTRIC RICE COOKER</v>
      </c>
      <c r="D489" s="12" t="str">
        <f>IFERROR(__xludf.DUMMYFUNCTION("""COMPUTED_VALUE"""),"GZSEMNN8509193")</f>
        <v>GZSEMNN8509193</v>
      </c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</row>
    <row r="490" ht="17.25" customHeight="1">
      <c r="A490" s="9"/>
      <c r="B490" s="10" t="str">
        <f>IFERROR(__xludf.DUMMYFUNCTION("""COMPUTED_VALUE"""),"Collins International Trading Corporation")</f>
        <v>Collins International Trading Corporation</v>
      </c>
      <c r="C490" s="11" t="str">
        <f>IFERROR(__xludf.DUMMYFUNCTION("""COMPUTED_VALUE"""),"ELECTRIC FLAT IRON")</f>
        <v>ELECTRIC FLAT IRON</v>
      </c>
      <c r="D490" s="12" t="str">
        <f>IFERROR(__xludf.DUMMYFUNCTION("""COMPUTED_VALUE"""),"NGB8984163")</f>
        <v>NGB8984163</v>
      </c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</row>
    <row r="491" ht="17.25" customHeight="1">
      <c r="A491" s="9"/>
      <c r="B491" s="10" t="str">
        <f>IFERROR(__xludf.DUMMYFUNCTION("""COMPUTED_VALUE"""),"Collins International Trading Corporation")</f>
        <v>Collins International Trading Corporation</v>
      </c>
      <c r="C491" s="11" t="str">
        <f>IFERROR(__xludf.DUMMYFUNCTION("""COMPUTED_VALUE"""),"ELECTRIC RICE COOKER")</f>
        <v>ELECTRIC RICE COOKER</v>
      </c>
      <c r="D491" s="12" t="str">
        <f>IFERROR(__xludf.DUMMYFUNCTION("""COMPUTED_VALUE"""),"GZSEMNN8509173")</f>
        <v>GZSEMNN8509173</v>
      </c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</row>
    <row r="492" ht="17.25" customHeight="1">
      <c r="A492" s="9"/>
      <c r="B492" s="10" t="str">
        <f>IFERROR(__xludf.DUMMYFUNCTION("""COMPUTED_VALUE"""),"Collins International Trading Corporation")</f>
        <v>Collins International Trading Corporation</v>
      </c>
      <c r="C492" s="11" t="str">
        <f>IFERROR(__xludf.DUMMYFUNCTION("""COMPUTED_VALUE"""),"ELECTRIC BLENDERS")</f>
        <v>ELECTRIC BLENDERS</v>
      </c>
      <c r="D492" s="12" t="str">
        <f>IFERROR(__xludf.DUMMYFUNCTION("""COMPUTED_VALUE"""),"PL218051029")</f>
        <v>PL218051029</v>
      </c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</row>
    <row r="493" ht="17.25" customHeight="1">
      <c r="A493" s="9"/>
      <c r="B493" s="10" t="str">
        <f>IFERROR(__xludf.DUMMYFUNCTION("""COMPUTED_VALUE"""),"Collins International Trading Corporation")</f>
        <v>Collins International Trading Corporation</v>
      </c>
      <c r="C493" s="11" t="str">
        <f>IFERROR(__xludf.DUMMYFUNCTION("""COMPUTED_VALUE"""),"COFFEE MAKER")</f>
        <v>COFFEE MAKER</v>
      </c>
      <c r="D493" s="12" t="str">
        <f>IFERROR(__xludf.DUMMYFUNCTION("""COMPUTED_VALUE"""),"APLU750687948")</f>
        <v>APLU750687948</v>
      </c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</row>
    <row r="494" ht="17.25" customHeight="1">
      <c r="A494" s="9"/>
      <c r="B494" s="10" t="str">
        <f>IFERROR(__xludf.DUMMYFUNCTION("""COMPUTED_VALUE"""),"Collins International Trading Corporation")</f>
        <v>Collins International Trading Corporation</v>
      </c>
      <c r="C494" s="11" t="str">
        <f>IFERROR(__xludf.DUMMYFUNCTION("""COMPUTED_VALUE"""),"ELECTRIC FLAT IRON")</f>
        <v>ELECTRIC FLAT IRON</v>
      </c>
      <c r="D494" s="12" t="str">
        <f>IFERROR(__xludf.DUMMYFUNCTION("""COMPUTED_VALUE"""),"GZSEMNS8509135")</f>
        <v>GZSEMNS8509135</v>
      </c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</row>
    <row r="495" ht="17.25" customHeight="1">
      <c r="A495" s="9"/>
      <c r="B495" s="10" t="str">
        <f>IFERROR(__xludf.DUMMYFUNCTION("""COMPUTED_VALUE"""),"Collins International Trading Corporation")</f>
        <v>Collins International Trading Corporation</v>
      </c>
      <c r="C495" s="11" t="str">
        <f>IFERROR(__xludf.DUMMYFUNCTION("""COMPUTED_VALUE"""),"ELECTRIC BLENDERS")</f>
        <v>ELECTRIC BLENDERS</v>
      </c>
      <c r="D495" s="12" t="str">
        <f>IFERROR(__xludf.DUMMYFUNCTION("""COMPUTED_VALUE"""),"NGB7013989")</f>
        <v>NGB7013989</v>
      </c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</row>
    <row r="496" ht="17.25" customHeight="1">
      <c r="A496" s="9"/>
      <c r="B496" s="10"/>
      <c r="C496" s="11"/>
      <c r="D496" s="12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</row>
    <row r="497" ht="17.25" customHeight="1">
      <c r="A497" s="9"/>
      <c r="B497" s="10"/>
      <c r="C497" s="11"/>
      <c r="D497" s="12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</row>
    <row r="498" ht="17.25" customHeight="1">
      <c r="A498" s="9"/>
      <c r="B498" s="10"/>
      <c r="C498" s="11"/>
      <c r="D498" s="12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</row>
    <row r="499" ht="17.25" customHeight="1">
      <c r="A499" s="9"/>
      <c r="B499" s="10"/>
      <c r="C499" s="11"/>
      <c r="D499" s="12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</row>
    <row r="500" ht="17.25" customHeight="1">
      <c r="A500" s="9"/>
      <c r="B500" s="10"/>
      <c r="C500" s="11"/>
      <c r="D500" s="12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</row>
    <row r="501" ht="17.25" customHeight="1">
      <c r="A501" s="9"/>
      <c r="B501" s="9"/>
      <c r="C501" s="14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</row>
    <row r="502" ht="17.25" customHeight="1">
      <c r="A502" s="9"/>
      <c r="B502" s="9"/>
      <c r="C502" s="14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</row>
    <row r="503" ht="17.25" customHeight="1">
      <c r="A503" s="9"/>
      <c r="B503" s="9"/>
      <c r="C503" s="14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</row>
    <row r="504" ht="17.25" customHeight="1">
      <c r="A504" s="9"/>
      <c r="B504" s="9"/>
      <c r="C504" s="14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</row>
    <row r="505" ht="17.25" customHeight="1">
      <c r="A505" s="9"/>
      <c r="B505" s="9"/>
      <c r="C505" s="14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</row>
    <row r="506" ht="17.25" customHeight="1">
      <c r="A506" s="9"/>
      <c r="B506" s="9"/>
      <c r="C506" s="14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</row>
    <row r="507" ht="17.25" customHeight="1">
      <c r="A507" s="9"/>
      <c r="B507" s="9"/>
      <c r="C507" s="14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</row>
    <row r="508" ht="17.25" customHeight="1">
      <c r="A508" s="9"/>
      <c r="B508" s="9"/>
      <c r="C508" s="14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</row>
    <row r="509" ht="17.25" customHeight="1">
      <c r="A509" s="9"/>
      <c r="B509" s="9"/>
      <c r="C509" s="14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</row>
    <row r="510" ht="17.25" customHeight="1">
      <c r="A510" s="9"/>
      <c r="B510" s="9"/>
      <c r="C510" s="14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</row>
    <row r="511" ht="17.25" customHeight="1">
      <c r="A511" s="9"/>
      <c r="B511" s="9"/>
      <c r="C511" s="14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</row>
    <row r="512" ht="17.25" customHeight="1">
      <c r="A512" s="9"/>
      <c r="B512" s="9"/>
      <c r="C512" s="14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</row>
    <row r="513" ht="17.25" customHeight="1">
      <c r="A513" s="9"/>
      <c r="B513" s="9"/>
      <c r="C513" s="14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</row>
    <row r="514" ht="17.25" customHeight="1">
      <c r="A514" s="9"/>
      <c r="B514" s="9"/>
      <c r="C514" s="14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</row>
    <row r="515" ht="17.25" customHeight="1">
      <c r="A515" s="9"/>
      <c r="B515" s="9"/>
      <c r="C515" s="14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</row>
    <row r="516" ht="17.25" customHeight="1">
      <c r="A516" s="9"/>
      <c r="B516" s="9"/>
      <c r="C516" s="14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</row>
    <row r="517" ht="17.25" customHeight="1">
      <c r="A517" s="9"/>
      <c r="B517" s="9"/>
      <c r="C517" s="14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</row>
    <row r="518" ht="17.25" customHeight="1">
      <c r="A518" s="9"/>
      <c r="B518" s="9"/>
      <c r="C518" s="14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</row>
    <row r="519" ht="17.25" customHeight="1">
      <c r="A519" s="9"/>
      <c r="B519" s="9"/>
      <c r="C519" s="14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</row>
    <row r="520" ht="17.25" customHeight="1">
      <c r="A520" s="9"/>
      <c r="B520" s="9"/>
      <c r="C520" s="14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</row>
    <row r="521" ht="17.25" customHeight="1">
      <c r="A521" s="9"/>
      <c r="B521" s="9"/>
      <c r="C521" s="14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</row>
    <row r="522" ht="17.25" customHeight="1">
      <c r="A522" s="9"/>
      <c r="B522" s="9"/>
      <c r="C522" s="14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</row>
    <row r="523" ht="17.25" customHeight="1">
      <c r="A523" s="9"/>
      <c r="B523" s="9"/>
      <c r="C523" s="14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</row>
    <row r="524" ht="17.25" customHeight="1">
      <c r="A524" s="9"/>
      <c r="B524" s="9"/>
      <c r="C524" s="14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</row>
    <row r="525" ht="17.25" customHeight="1">
      <c r="A525" s="9"/>
      <c r="B525" s="9"/>
      <c r="C525" s="14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</row>
    <row r="526" ht="17.25" customHeight="1">
      <c r="A526" s="9"/>
      <c r="B526" s="9"/>
      <c r="C526" s="14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</row>
    <row r="527" ht="17.25" customHeight="1">
      <c r="A527" s="9"/>
      <c r="B527" s="9"/>
      <c r="C527" s="14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</row>
    <row r="528" ht="17.25" customHeight="1">
      <c r="A528" s="9"/>
      <c r="B528" s="9"/>
      <c r="C528" s="14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</row>
    <row r="529" ht="17.25" customHeight="1">
      <c r="A529" s="9"/>
      <c r="B529" s="9"/>
      <c r="C529" s="14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</row>
    <row r="530" ht="17.25" customHeight="1">
      <c r="A530" s="9"/>
      <c r="B530" s="9"/>
      <c r="C530" s="14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</row>
    <row r="531" ht="17.25" customHeight="1">
      <c r="A531" s="9"/>
      <c r="B531" s="9"/>
      <c r="C531" s="14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</row>
    <row r="532" ht="17.25" customHeight="1">
      <c r="A532" s="9"/>
      <c r="B532" s="9"/>
      <c r="C532" s="14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</row>
    <row r="533" ht="17.25" customHeight="1">
      <c r="A533" s="9"/>
      <c r="B533" s="9"/>
      <c r="C533" s="14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</row>
    <row r="534" ht="17.25" customHeight="1">
      <c r="A534" s="9"/>
      <c r="B534" s="9"/>
      <c r="C534" s="14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</row>
    <row r="535" ht="17.25" customHeight="1">
      <c r="A535" s="9"/>
      <c r="B535" s="9"/>
      <c r="C535" s="14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</row>
    <row r="536" ht="17.25" customHeight="1">
      <c r="A536" s="9"/>
      <c r="B536" s="9"/>
      <c r="C536" s="14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</row>
    <row r="537" ht="17.25" customHeight="1">
      <c r="A537" s="9"/>
      <c r="B537" s="9"/>
      <c r="C537" s="14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</row>
    <row r="538" ht="17.25" customHeight="1">
      <c r="A538" s="9"/>
      <c r="B538" s="9"/>
      <c r="C538" s="14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</row>
    <row r="539" ht="17.25" customHeight="1">
      <c r="A539" s="9"/>
      <c r="B539" s="9"/>
      <c r="C539" s="14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</row>
    <row r="540" ht="17.25" customHeight="1">
      <c r="A540" s="9"/>
      <c r="B540" s="9"/>
      <c r="C540" s="14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</row>
    <row r="541" ht="17.25" customHeight="1">
      <c r="A541" s="9"/>
      <c r="B541" s="9"/>
      <c r="C541" s="14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</row>
    <row r="542" ht="17.25" customHeight="1">
      <c r="A542" s="9"/>
      <c r="B542" s="9"/>
      <c r="C542" s="14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</row>
    <row r="543" ht="17.25" customHeight="1">
      <c r="A543" s="9"/>
      <c r="B543" s="9"/>
      <c r="C543" s="14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</row>
    <row r="544" ht="17.25" customHeight="1">
      <c r="A544" s="9"/>
      <c r="B544" s="9"/>
      <c r="C544" s="14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</row>
    <row r="545" ht="17.25" customHeight="1">
      <c r="A545" s="9"/>
      <c r="B545" s="9"/>
      <c r="C545" s="14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</row>
    <row r="546" ht="17.25" customHeight="1">
      <c r="A546" s="9"/>
      <c r="B546" s="9"/>
      <c r="C546" s="14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</row>
    <row r="547" ht="17.25" customHeight="1">
      <c r="A547" s="9"/>
      <c r="B547" s="9"/>
      <c r="C547" s="14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</row>
    <row r="548" ht="17.25" customHeight="1">
      <c r="A548" s="9"/>
      <c r="B548" s="9"/>
      <c r="C548" s="14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</row>
    <row r="549" ht="17.25" customHeight="1">
      <c r="A549" s="9"/>
      <c r="B549" s="9"/>
      <c r="C549" s="14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</row>
    <row r="550" ht="17.25" customHeight="1">
      <c r="A550" s="9"/>
      <c r="B550" s="9"/>
      <c r="C550" s="14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</row>
    <row r="551" ht="17.25" customHeight="1">
      <c r="A551" s="9"/>
      <c r="B551" s="9"/>
      <c r="C551" s="14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</row>
    <row r="552" ht="17.25" customHeight="1">
      <c r="A552" s="9"/>
      <c r="B552" s="9"/>
      <c r="C552" s="14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</row>
    <row r="553" ht="17.25" customHeight="1">
      <c r="A553" s="9"/>
      <c r="B553" s="9"/>
      <c r="C553" s="14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</row>
    <row r="554" ht="17.25" customHeight="1">
      <c r="A554" s="9"/>
      <c r="B554" s="9"/>
      <c r="C554" s="14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</row>
    <row r="555" ht="17.25" customHeight="1">
      <c r="A555" s="9"/>
      <c r="B555" s="9"/>
      <c r="C555" s="14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</row>
    <row r="556" ht="17.25" customHeight="1">
      <c r="A556" s="9"/>
      <c r="B556" s="9"/>
      <c r="C556" s="14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</row>
    <row r="557" ht="17.25" customHeight="1">
      <c r="A557" s="9"/>
      <c r="B557" s="9"/>
      <c r="C557" s="14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</row>
    <row r="558" ht="17.25" customHeight="1">
      <c r="A558" s="9"/>
      <c r="B558" s="9"/>
      <c r="C558" s="14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</row>
    <row r="559" ht="17.25" customHeight="1">
      <c r="A559" s="9"/>
      <c r="B559" s="9"/>
      <c r="C559" s="14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</row>
    <row r="560" ht="17.25" customHeight="1">
      <c r="A560" s="9"/>
      <c r="B560" s="9"/>
      <c r="C560" s="14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</row>
    <row r="561" ht="17.25" customHeight="1">
      <c r="A561" s="9"/>
      <c r="B561" s="9"/>
      <c r="C561" s="14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</row>
    <row r="562" ht="17.25" customHeight="1">
      <c r="A562" s="9"/>
      <c r="B562" s="9"/>
      <c r="C562" s="14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</row>
    <row r="563" ht="17.25" customHeight="1">
      <c r="A563" s="9"/>
      <c r="B563" s="9"/>
      <c r="C563" s="14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</row>
    <row r="564" ht="17.25" customHeight="1">
      <c r="A564" s="9"/>
      <c r="B564" s="9"/>
      <c r="C564" s="14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</row>
    <row r="565" ht="17.25" customHeight="1">
      <c r="A565" s="9"/>
      <c r="B565" s="9"/>
      <c r="C565" s="14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</row>
    <row r="566" ht="17.25" customHeight="1">
      <c r="A566" s="9"/>
      <c r="B566" s="9"/>
      <c r="C566" s="14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</row>
    <row r="567" ht="17.25" customHeight="1">
      <c r="A567" s="9"/>
      <c r="B567" s="9"/>
      <c r="C567" s="14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</row>
    <row r="568" ht="17.25" customHeight="1">
      <c r="A568" s="9"/>
      <c r="B568" s="9"/>
      <c r="C568" s="14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</row>
    <row r="569" ht="17.25" customHeight="1">
      <c r="A569" s="9"/>
      <c r="B569" s="9"/>
      <c r="C569" s="14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</row>
    <row r="570" ht="17.25" customHeight="1">
      <c r="A570" s="9"/>
      <c r="B570" s="9"/>
      <c r="C570" s="14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</row>
    <row r="571" ht="17.25" customHeight="1">
      <c r="A571" s="9"/>
      <c r="B571" s="9"/>
      <c r="C571" s="14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</row>
    <row r="572" ht="17.25" customHeight="1">
      <c r="A572" s="9"/>
      <c r="B572" s="9"/>
      <c r="C572" s="14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</row>
    <row r="573" ht="17.25" customHeight="1">
      <c r="A573" s="9"/>
      <c r="B573" s="9"/>
      <c r="C573" s="14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</row>
    <row r="574" ht="17.25" customHeight="1">
      <c r="A574" s="9"/>
      <c r="B574" s="9"/>
      <c r="C574" s="14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</row>
    <row r="575" ht="17.25" customHeight="1">
      <c r="A575" s="9"/>
      <c r="B575" s="9"/>
      <c r="C575" s="14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</row>
    <row r="576" ht="17.25" customHeight="1">
      <c r="A576" s="9"/>
      <c r="B576" s="9"/>
      <c r="C576" s="14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</row>
    <row r="577" ht="17.25" customHeight="1">
      <c r="A577" s="9"/>
      <c r="B577" s="9"/>
      <c r="C577" s="14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</row>
    <row r="578" ht="17.25" customHeight="1">
      <c r="A578" s="9"/>
      <c r="B578" s="9"/>
      <c r="C578" s="14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</row>
    <row r="579" ht="17.25" customHeight="1">
      <c r="A579" s="9"/>
      <c r="B579" s="9"/>
      <c r="C579" s="14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</row>
    <row r="580" ht="17.25" customHeight="1">
      <c r="A580" s="9"/>
      <c r="B580" s="9"/>
      <c r="C580" s="14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</row>
    <row r="581" ht="17.25" customHeight="1">
      <c r="A581" s="9"/>
      <c r="B581" s="9"/>
      <c r="C581" s="14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</row>
    <row r="582" ht="17.25" customHeight="1">
      <c r="A582" s="9"/>
      <c r="B582" s="9"/>
      <c r="C582" s="14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</row>
    <row r="583" ht="17.25" customHeight="1">
      <c r="A583" s="9"/>
      <c r="B583" s="9"/>
      <c r="C583" s="14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</row>
    <row r="584" ht="17.25" customHeight="1">
      <c r="A584" s="9"/>
      <c r="B584" s="9"/>
      <c r="C584" s="14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</row>
    <row r="585" ht="17.25" customHeight="1">
      <c r="A585" s="9"/>
      <c r="B585" s="9"/>
      <c r="C585" s="14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</row>
    <row r="586" ht="17.25" customHeight="1">
      <c r="A586" s="9"/>
      <c r="B586" s="9"/>
      <c r="C586" s="14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</row>
    <row r="587" ht="17.25" customHeight="1">
      <c r="A587" s="9"/>
      <c r="B587" s="9"/>
      <c r="C587" s="14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</row>
    <row r="588" ht="17.25" customHeight="1">
      <c r="A588" s="9"/>
      <c r="B588" s="9"/>
      <c r="C588" s="14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</row>
    <row r="589" ht="17.25" customHeight="1">
      <c r="A589" s="9"/>
      <c r="B589" s="9"/>
      <c r="C589" s="14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</row>
    <row r="590" ht="17.25" customHeight="1">
      <c r="A590" s="9"/>
      <c r="B590" s="9"/>
      <c r="C590" s="14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</row>
    <row r="591" ht="17.25" customHeight="1">
      <c r="A591" s="9"/>
      <c r="B591" s="9"/>
      <c r="C591" s="14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</row>
    <row r="592" ht="17.25" customHeight="1">
      <c r="A592" s="9"/>
      <c r="B592" s="9"/>
      <c r="C592" s="14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</row>
    <row r="593" ht="17.25" customHeight="1">
      <c r="A593" s="9"/>
      <c r="B593" s="9"/>
      <c r="C593" s="14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</row>
    <row r="594" ht="17.25" customHeight="1">
      <c r="A594" s="9"/>
      <c r="B594" s="9"/>
      <c r="C594" s="14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</row>
    <row r="595" ht="17.25" customHeight="1">
      <c r="A595" s="9"/>
      <c r="B595" s="9"/>
      <c r="C595" s="14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</row>
    <row r="596" ht="17.25" customHeight="1">
      <c r="A596" s="9"/>
      <c r="B596" s="9"/>
      <c r="C596" s="14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</row>
    <row r="597" ht="17.25" customHeight="1">
      <c r="A597" s="9"/>
      <c r="B597" s="9"/>
      <c r="C597" s="14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</row>
    <row r="598" ht="17.25" customHeight="1">
      <c r="A598" s="9"/>
      <c r="B598" s="9"/>
      <c r="C598" s="14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</row>
    <row r="599" ht="17.25" customHeight="1">
      <c r="A599" s="9"/>
      <c r="B599" s="9"/>
      <c r="C599" s="14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</row>
    <row r="600" ht="17.25" customHeight="1">
      <c r="A600" s="9"/>
      <c r="B600" s="9"/>
      <c r="C600" s="14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</row>
    <row r="601" ht="17.25" customHeight="1">
      <c r="A601" s="9"/>
      <c r="B601" s="9"/>
      <c r="C601" s="14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</row>
    <row r="602" ht="17.25" customHeight="1">
      <c r="A602" s="9"/>
      <c r="B602" s="9"/>
      <c r="C602" s="14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</row>
    <row r="603" ht="17.25" customHeight="1">
      <c r="A603" s="9"/>
      <c r="B603" s="9"/>
      <c r="C603" s="14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</row>
    <row r="604" ht="17.25" customHeight="1">
      <c r="A604" s="9"/>
      <c r="B604" s="9"/>
      <c r="C604" s="14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</row>
    <row r="605" ht="17.25" customHeight="1">
      <c r="A605" s="9"/>
      <c r="B605" s="9"/>
      <c r="C605" s="14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</row>
    <row r="606" ht="17.25" customHeight="1">
      <c r="A606" s="9"/>
      <c r="B606" s="9"/>
      <c r="C606" s="14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</row>
    <row r="607" ht="17.25" customHeight="1">
      <c r="A607" s="9"/>
      <c r="B607" s="9"/>
      <c r="C607" s="14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</row>
    <row r="608" ht="17.25" customHeight="1">
      <c r="A608" s="9"/>
      <c r="B608" s="9"/>
      <c r="C608" s="14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</row>
    <row r="609" ht="17.25" customHeight="1">
      <c r="A609" s="9"/>
      <c r="B609" s="9"/>
      <c r="C609" s="14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</row>
    <row r="610" ht="17.25" customHeight="1">
      <c r="A610" s="9"/>
      <c r="B610" s="9"/>
      <c r="C610" s="14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</row>
    <row r="611" ht="17.25" customHeight="1">
      <c r="A611" s="9"/>
      <c r="B611" s="9"/>
      <c r="C611" s="14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</row>
    <row r="612" ht="17.25" customHeight="1">
      <c r="A612" s="9"/>
      <c r="B612" s="9"/>
      <c r="C612" s="14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</row>
    <row r="613" ht="17.25" customHeight="1">
      <c r="A613" s="9"/>
      <c r="B613" s="9"/>
      <c r="C613" s="14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</row>
    <row r="614" ht="17.25" customHeight="1">
      <c r="A614" s="9"/>
      <c r="B614" s="9"/>
      <c r="C614" s="14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</row>
    <row r="615" ht="17.25" customHeight="1">
      <c r="A615" s="9"/>
      <c r="B615" s="9"/>
      <c r="C615" s="14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</row>
    <row r="616" ht="17.25" customHeight="1">
      <c r="A616" s="9"/>
      <c r="B616" s="9"/>
      <c r="C616" s="14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</row>
    <row r="617" ht="17.25" customHeight="1">
      <c r="A617" s="9"/>
      <c r="B617" s="9"/>
      <c r="C617" s="14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</row>
    <row r="618" ht="17.25" customHeight="1">
      <c r="A618" s="9"/>
      <c r="B618" s="9"/>
      <c r="C618" s="14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</row>
    <row r="619" ht="17.25" customHeight="1">
      <c r="A619" s="9"/>
      <c r="B619" s="9"/>
      <c r="C619" s="14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</row>
    <row r="620" ht="17.25" customHeight="1">
      <c r="A620" s="9"/>
      <c r="B620" s="9"/>
      <c r="C620" s="14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</row>
    <row r="621" ht="17.25" customHeight="1">
      <c r="A621" s="9"/>
      <c r="B621" s="9"/>
      <c r="C621" s="14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</row>
    <row r="622" ht="17.25" customHeight="1">
      <c r="A622" s="9"/>
      <c r="B622" s="9"/>
      <c r="C622" s="14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</row>
    <row r="623" ht="17.25" customHeight="1">
      <c r="A623" s="9"/>
      <c r="B623" s="9"/>
      <c r="C623" s="14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</row>
    <row r="624" ht="17.25" customHeight="1">
      <c r="A624" s="9"/>
      <c r="B624" s="9"/>
      <c r="C624" s="14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</row>
    <row r="625" ht="17.25" customHeight="1">
      <c r="A625" s="9"/>
      <c r="B625" s="9"/>
      <c r="C625" s="14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</row>
    <row r="626" ht="17.25" customHeight="1">
      <c r="A626" s="9"/>
      <c r="B626" s="9"/>
      <c r="C626" s="14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</row>
    <row r="627" ht="17.25" customHeight="1">
      <c r="A627" s="9"/>
      <c r="B627" s="9"/>
      <c r="C627" s="14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</row>
    <row r="628" ht="17.25" customHeight="1">
      <c r="A628" s="9"/>
      <c r="B628" s="9"/>
      <c r="C628" s="14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</row>
    <row r="629" ht="17.25" customHeight="1">
      <c r="A629" s="9"/>
      <c r="B629" s="9"/>
      <c r="C629" s="14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</row>
    <row r="630" ht="17.25" customHeight="1">
      <c r="A630" s="9"/>
      <c r="B630" s="9"/>
      <c r="C630" s="14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</row>
    <row r="631" ht="17.25" customHeight="1">
      <c r="A631" s="9"/>
      <c r="B631" s="9"/>
      <c r="C631" s="14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</row>
    <row r="632" ht="17.25" customHeight="1">
      <c r="A632" s="9"/>
      <c r="B632" s="9"/>
      <c r="C632" s="14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</row>
    <row r="633" ht="17.25" customHeight="1">
      <c r="A633" s="9"/>
      <c r="B633" s="9"/>
      <c r="C633" s="14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</row>
    <row r="634" ht="17.25" customHeight="1">
      <c r="A634" s="9"/>
      <c r="B634" s="9"/>
      <c r="C634" s="14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</row>
    <row r="635" ht="17.25" customHeight="1">
      <c r="A635" s="9"/>
      <c r="B635" s="9"/>
      <c r="C635" s="14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</row>
    <row r="636" ht="17.25" customHeight="1">
      <c r="A636" s="9"/>
      <c r="B636" s="9"/>
      <c r="C636" s="14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</row>
    <row r="637" ht="17.25" customHeight="1">
      <c r="A637" s="9"/>
      <c r="B637" s="9"/>
      <c r="C637" s="14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</row>
    <row r="638" ht="17.25" customHeight="1">
      <c r="A638" s="9"/>
      <c r="B638" s="9"/>
      <c r="C638" s="14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</row>
    <row r="639" ht="17.25" customHeight="1">
      <c r="A639" s="9"/>
      <c r="B639" s="9"/>
      <c r="C639" s="14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</row>
    <row r="640" ht="17.25" customHeight="1">
      <c r="A640" s="9"/>
      <c r="B640" s="9"/>
      <c r="C640" s="14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</row>
    <row r="641" ht="17.25" customHeight="1">
      <c r="A641" s="9"/>
      <c r="B641" s="9"/>
      <c r="C641" s="14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</row>
    <row r="642" ht="17.25" customHeight="1">
      <c r="A642" s="9"/>
      <c r="B642" s="9"/>
      <c r="C642" s="14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</row>
    <row r="643" ht="17.25" customHeight="1">
      <c r="A643" s="9"/>
      <c r="B643" s="9"/>
      <c r="C643" s="14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</row>
    <row r="644" ht="17.25" customHeight="1">
      <c r="A644" s="9"/>
      <c r="B644" s="9"/>
      <c r="C644" s="14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</row>
    <row r="645" ht="17.25" customHeight="1">
      <c r="A645" s="9"/>
      <c r="B645" s="9"/>
      <c r="C645" s="14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</row>
    <row r="646" ht="17.25" customHeight="1">
      <c r="A646" s="9"/>
      <c r="B646" s="9"/>
      <c r="C646" s="14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</row>
    <row r="647" ht="17.25" customHeight="1">
      <c r="A647" s="9"/>
      <c r="B647" s="9"/>
      <c r="C647" s="14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</row>
    <row r="648" ht="17.25" customHeight="1">
      <c r="A648" s="9"/>
      <c r="B648" s="9"/>
      <c r="C648" s="14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</row>
    <row r="649" ht="17.25" customHeight="1">
      <c r="A649" s="9"/>
      <c r="B649" s="9"/>
      <c r="C649" s="14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</row>
    <row r="650" ht="17.25" customHeight="1">
      <c r="A650" s="9"/>
      <c r="B650" s="9"/>
      <c r="C650" s="14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</row>
    <row r="651" ht="17.25" customHeight="1">
      <c r="A651" s="9"/>
      <c r="B651" s="9"/>
      <c r="C651" s="14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</row>
    <row r="652" ht="17.25" customHeight="1">
      <c r="A652" s="9"/>
      <c r="B652" s="9"/>
      <c r="C652" s="14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</row>
    <row r="653" ht="17.25" customHeight="1">
      <c r="A653" s="9"/>
      <c r="B653" s="9"/>
      <c r="C653" s="14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</row>
    <row r="654" ht="17.25" customHeight="1">
      <c r="A654" s="9"/>
      <c r="B654" s="9"/>
      <c r="C654" s="14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</row>
    <row r="655" ht="17.25" customHeight="1">
      <c r="A655" s="9"/>
      <c r="B655" s="9"/>
      <c r="C655" s="14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</row>
    <row r="656" ht="17.25" customHeight="1">
      <c r="A656" s="9"/>
      <c r="B656" s="9"/>
      <c r="C656" s="14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</row>
    <row r="657" ht="17.25" customHeight="1">
      <c r="A657" s="9"/>
      <c r="B657" s="9"/>
      <c r="C657" s="14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</row>
    <row r="658" ht="17.25" customHeight="1">
      <c r="A658" s="9"/>
      <c r="B658" s="9"/>
      <c r="C658" s="14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</row>
    <row r="659" ht="17.25" customHeight="1">
      <c r="A659" s="9"/>
      <c r="B659" s="9"/>
      <c r="C659" s="14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</row>
    <row r="660" ht="17.25" customHeight="1">
      <c r="A660" s="9"/>
      <c r="B660" s="9"/>
      <c r="C660" s="14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</row>
    <row r="661" ht="17.25" customHeight="1">
      <c r="A661" s="9"/>
      <c r="B661" s="9"/>
      <c r="C661" s="14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</row>
    <row r="662" ht="17.25" customHeight="1">
      <c r="A662" s="9"/>
      <c r="B662" s="9"/>
      <c r="C662" s="14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</row>
    <row r="663" ht="17.25" customHeight="1">
      <c r="A663" s="9"/>
      <c r="B663" s="9"/>
      <c r="C663" s="14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</row>
    <row r="664" ht="17.25" customHeight="1">
      <c r="A664" s="9"/>
      <c r="B664" s="9"/>
      <c r="C664" s="14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</row>
    <row r="665" ht="17.25" customHeight="1">
      <c r="A665" s="9"/>
      <c r="B665" s="9"/>
      <c r="C665" s="14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</row>
    <row r="666" ht="17.25" customHeight="1">
      <c r="A666" s="9"/>
      <c r="B666" s="9"/>
      <c r="C666" s="14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</row>
    <row r="667" ht="17.25" customHeight="1">
      <c r="A667" s="9"/>
      <c r="B667" s="9"/>
      <c r="C667" s="14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</row>
    <row r="668" ht="17.25" customHeight="1">
      <c r="A668" s="9"/>
      <c r="B668" s="9"/>
      <c r="C668" s="14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</row>
    <row r="669" ht="17.25" customHeight="1">
      <c r="A669" s="9"/>
      <c r="B669" s="9"/>
      <c r="C669" s="14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</row>
    <row r="670" ht="17.25" customHeight="1">
      <c r="A670" s="9"/>
      <c r="B670" s="9"/>
      <c r="C670" s="14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</row>
    <row r="671" ht="17.25" customHeight="1">
      <c r="A671" s="9"/>
      <c r="B671" s="9"/>
      <c r="C671" s="14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</row>
    <row r="672" ht="17.25" customHeight="1">
      <c r="A672" s="9"/>
      <c r="B672" s="9"/>
      <c r="C672" s="14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</row>
    <row r="673" ht="17.25" customHeight="1">
      <c r="A673" s="9"/>
      <c r="B673" s="9"/>
      <c r="C673" s="14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</row>
    <row r="674" ht="17.25" customHeight="1">
      <c r="A674" s="9"/>
      <c r="B674" s="9"/>
      <c r="C674" s="14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</row>
    <row r="675" ht="17.25" customHeight="1">
      <c r="A675" s="9"/>
      <c r="B675" s="9"/>
      <c r="C675" s="14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</row>
    <row r="676" ht="17.25" customHeight="1">
      <c r="A676" s="9"/>
      <c r="B676" s="9"/>
      <c r="C676" s="14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</row>
    <row r="677" ht="17.25" customHeight="1">
      <c r="A677" s="9"/>
      <c r="B677" s="9"/>
      <c r="C677" s="14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</row>
    <row r="678" ht="17.25" customHeight="1">
      <c r="A678" s="9"/>
      <c r="B678" s="9"/>
      <c r="C678" s="14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</row>
    <row r="679" ht="17.25" customHeight="1">
      <c r="A679" s="9"/>
      <c r="B679" s="9"/>
      <c r="C679" s="14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</row>
    <row r="680" ht="17.25" customHeight="1">
      <c r="A680" s="9"/>
      <c r="B680" s="9"/>
      <c r="C680" s="14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</row>
    <row r="681" ht="17.25" customHeight="1">
      <c r="A681" s="9"/>
      <c r="B681" s="9"/>
      <c r="C681" s="14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</row>
    <row r="682" ht="17.25" customHeight="1">
      <c r="A682" s="9"/>
      <c r="B682" s="9"/>
      <c r="C682" s="14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</row>
    <row r="683" ht="17.25" customHeight="1">
      <c r="A683" s="9"/>
      <c r="B683" s="9"/>
      <c r="C683" s="14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</row>
    <row r="684" ht="17.25" customHeight="1">
      <c r="A684" s="9"/>
      <c r="B684" s="9"/>
      <c r="C684" s="14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</row>
    <row r="685" ht="17.25" customHeight="1">
      <c r="A685" s="9"/>
      <c r="B685" s="9"/>
      <c r="C685" s="14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</row>
    <row r="686" ht="17.25" customHeight="1">
      <c r="A686" s="9"/>
      <c r="B686" s="9"/>
      <c r="C686" s="14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</row>
    <row r="687" ht="17.25" customHeight="1">
      <c r="A687" s="9"/>
      <c r="B687" s="9"/>
      <c r="C687" s="14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</row>
    <row r="688" ht="17.25" customHeight="1">
      <c r="A688" s="9"/>
      <c r="B688" s="9"/>
      <c r="C688" s="14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</row>
    <row r="689" ht="17.25" customHeight="1">
      <c r="A689" s="9"/>
      <c r="B689" s="9"/>
      <c r="C689" s="14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</row>
    <row r="690" ht="17.25" customHeight="1">
      <c r="A690" s="9"/>
      <c r="B690" s="9"/>
      <c r="C690" s="14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</row>
    <row r="691" ht="17.25" customHeight="1">
      <c r="A691" s="9"/>
      <c r="B691" s="9"/>
      <c r="C691" s="14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</row>
    <row r="692" ht="17.25" customHeight="1">
      <c r="A692" s="9"/>
      <c r="B692" s="9"/>
      <c r="C692" s="14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</row>
    <row r="693" ht="17.25" customHeight="1">
      <c r="A693" s="9"/>
      <c r="B693" s="9"/>
      <c r="C693" s="14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</row>
    <row r="694" ht="17.25" customHeight="1">
      <c r="A694" s="9"/>
      <c r="B694" s="9"/>
      <c r="C694" s="14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</row>
    <row r="695" ht="17.25" customHeight="1">
      <c r="A695" s="9"/>
      <c r="B695" s="9"/>
      <c r="C695" s="14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</row>
    <row r="696" ht="17.25" customHeight="1">
      <c r="A696" s="9"/>
      <c r="B696" s="9"/>
      <c r="C696" s="14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</row>
    <row r="697" ht="17.25" customHeight="1">
      <c r="A697" s="9"/>
      <c r="B697" s="9"/>
      <c r="C697" s="14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</row>
    <row r="698" ht="17.25" customHeight="1">
      <c r="A698" s="9"/>
      <c r="B698" s="9"/>
      <c r="C698" s="14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</row>
    <row r="699" ht="17.25" customHeight="1">
      <c r="A699" s="9"/>
      <c r="B699" s="9"/>
      <c r="C699" s="14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</row>
    <row r="700" ht="17.25" customHeight="1">
      <c r="A700" s="9"/>
      <c r="B700" s="9"/>
      <c r="C700" s="14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</row>
    <row r="701" ht="17.25" customHeight="1">
      <c r="A701" s="9"/>
      <c r="B701" s="9"/>
      <c r="C701" s="14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</row>
    <row r="702" ht="17.25" customHeight="1">
      <c r="A702" s="9"/>
      <c r="B702" s="9"/>
      <c r="C702" s="14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</row>
    <row r="703" ht="17.25" customHeight="1">
      <c r="A703" s="9"/>
      <c r="B703" s="9"/>
      <c r="C703" s="14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</row>
    <row r="704" ht="17.25" customHeight="1">
      <c r="A704" s="9"/>
      <c r="B704" s="9"/>
      <c r="C704" s="14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</row>
    <row r="705" ht="17.25" customHeight="1">
      <c r="A705" s="9"/>
      <c r="B705" s="9"/>
      <c r="C705" s="14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</row>
    <row r="706" ht="17.25" customHeight="1">
      <c r="A706" s="9"/>
      <c r="B706" s="9"/>
      <c r="C706" s="14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</row>
    <row r="707" ht="17.25" customHeight="1">
      <c r="A707" s="9"/>
      <c r="B707" s="9"/>
      <c r="C707" s="14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</row>
    <row r="708" ht="17.25" customHeight="1">
      <c r="A708" s="9"/>
      <c r="B708" s="9"/>
      <c r="C708" s="14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</row>
    <row r="709" ht="17.25" customHeight="1">
      <c r="A709" s="9"/>
      <c r="B709" s="9"/>
      <c r="C709" s="14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</row>
    <row r="710" ht="17.25" customHeight="1">
      <c r="A710" s="9"/>
      <c r="B710" s="9"/>
      <c r="C710" s="14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</row>
    <row r="711" ht="17.25" customHeight="1">
      <c r="A711" s="9"/>
      <c r="B711" s="9"/>
      <c r="C711" s="14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</row>
    <row r="712" ht="17.25" customHeight="1">
      <c r="A712" s="9"/>
      <c r="B712" s="9"/>
      <c r="C712" s="14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</row>
    <row r="713" ht="17.25" customHeight="1">
      <c r="A713" s="9"/>
      <c r="B713" s="9"/>
      <c r="C713" s="14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</row>
    <row r="714" ht="17.25" customHeight="1">
      <c r="A714" s="9"/>
      <c r="B714" s="9"/>
      <c r="C714" s="14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</row>
    <row r="715" ht="17.25" customHeight="1">
      <c r="A715" s="9"/>
      <c r="B715" s="9"/>
      <c r="C715" s="14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</row>
    <row r="716" ht="17.25" customHeight="1">
      <c r="A716" s="9"/>
      <c r="B716" s="9"/>
      <c r="C716" s="14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</row>
    <row r="717" ht="17.25" customHeight="1">
      <c r="A717" s="9"/>
      <c r="B717" s="9"/>
      <c r="C717" s="14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</row>
    <row r="718" ht="17.25" customHeight="1">
      <c r="A718" s="9"/>
      <c r="B718" s="9"/>
      <c r="C718" s="14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</row>
    <row r="719" ht="17.25" customHeight="1">
      <c r="A719" s="9"/>
      <c r="B719" s="9"/>
      <c r="C719" s="14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</row>
    <row r="720" ht="17.25" customHeight="1">
      <c r="A720" s="9"/>
      <c r="B720" s="9"/>
      <c r="C720" s="14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</row>
    <row r="721" ht="17.25" customHeight="1">
      <c r="A721" s="9"/>
      <c r="B721" s="9"/>
      <c r="C721" s="14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</row>
    <row r="722" ht="17.25" customHeight="1">
      <c r="A722" s="9"/>
      <c r="B722" s="9"/>
      <c r="C722" s="14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</row>
    <row r="723" ht="17.25" customHeight="1">
      <c r="A723" s="9"/>
      <c r="B723" s="9"/>
      <c r="C723" s="14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</row>
    <row r="724" ht="17.25" customHeight="1">
      <c r="A724" s="9"/>
      <c r="B724" s="9"/>
      <c r="C724" s="14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</row>
    <row r="725" ht="17.25" customHeight="1">
      <c r="A725" s="9"/>
      <c r="B725" s="9"/>
      <c r="C725" s="14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</row>
    <row r="726" ht="17.25" customHeight="1">
      <c r="A726" s="9"/>
      <c r="B726" s="9"/>
      <c r="C726" s="14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</row>
    <row r="727" ht="17.25" customHeight="1">
      <c r="A727" s="9"/>
      <c r="B727" s="9"/>
      <c r="C727" s="14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</row>
    <row r="728" ht="17.25" customHeight="1">
      <c r="A728" s="9"/>
      <c r="B728" s="9"/>
      <c r="C728" s="14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</row>
    <row r="729" ht="17.25" customHeight="1">
      <c r="A729" s="9"/>
      <c r="B729" s="9"/>
      <c r="C729" s="14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</row>
    <row r="730" ht="17.25" customHeight="1">
      <c r="A730" s="9"/>
      <c r="B730" s="9"/>
      <c r="C730" s="14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</row>
    <row r="731" ht="17.25" customHeight="1">
      <c r="A731" s="9"/>
      <c r="B731" s="9"/>
      <c r="C731" s="14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</row>
    <row r="732" ht="17.25" customHeight="1">
      <c r="A732" s="9"/>
      <c r="B732" s="9"/>
      <c r="C732" s="14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</row>
    <row r="733" ht="17.25" customHeight="1">
      <c r="A733" s="9"/>
      <c r="B733" s="9"/>
      <c r="C733" s="14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</row>
    <row r="734" ht="17.25" customHeight="1">
      <c r="A734" s="9"/>
      <c r="B734" s="9"/>
      <c r="C734" s="14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</row>
    <row r="735" ht="17.25" customHeight="1">
      <c r="A735" s="9"/>
      <c r="B735" s="9"/>
      <c r="C735" s="14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</row>
    <row r="736" ht="17.25" customHeight="1">
      <c r="A736" s="9"/>
      <c r="B736" s="9"/>
      <c r="C736" s="14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</row>
    <row r="737" ht="17.25" customHeight="1">
      <c r="A737" s="9"/>
      <c r="B737" s="9"/>
      <c r="C737" s="14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</row>
    <row r="738" ht="17.25" customHeight="1">
      <c r="A738" s="9"/>
      <c r="B738" s="9"/>
      <c r="C738" s="14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</row>
    <row r="739" ht="17.25" customHeight="1">
      <c r="A739" s="9"/>
      <c r="B739" s="9"/>
      <c r="C739" s="14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</row>
    <row r="740" ht="17.25" customHeight="1">
      <c r="A740" s="9"/>
      <c r="B740" s="9"/>
      <c r="C740" s="14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</row>
    <row r="741" ht="17.25" customHeight="1">
      <c r="A741" s="9"/>
      <c r="B741" s="9"/>
      <c r="C741" s="14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</row>
    <row r="742" ht="17.25" customHeight="1">
      <c r="A742" s="9"/>
      <c r="B742" s="9"/>
      <c r="C742" s="14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</row>
    <row r="743" ht="17.25" customHeight="1">
      <c r="A743" s="9"/>
      <c r="B743" s="9"/>
      <c r="C743" s="14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</row>
    <row r="744" ht="17.25" customHeight="1">
      <c r="A744" s="9"/>
      <c r="B744" s="9"/>
      <c r="C744" s="14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</row>
    <row r="745" ht="17.25" customHeight="1">
      <c r="A745" s="9"/>
      <c r="B745" s="9"/>
      <c r="C745" s="14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</row>
    <row r="746" ht="17.25" customHeight="1">
      <c r="A746" s="9"/>
      <c r="B746" s="9"/>
      <c r="C746" s="14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</row>
    <row r="747" ht="17.25" customHeight="1">
      <c r="A747" s="9"/>
      <c r="B747" s="9"/>
      <c r="C747" s="14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</row>
    <row r="748" ht="17.25" customHeight="1">
      <c r="A748" s="9"/>
      <c r="B748" s="9"/>
      <c r="C748" s="14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</row>
    <row r="749" ht="17.25" customHeight="1">
      <c r="A749" s="9"/>
      <c r="B749" s="9"/>
      <c r="C749" s="14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</row>
    <row r="750" ht="17.25" customHeight="1">
      <c r="A750" s="9"/>
      <c r="B750" s="9"/>
      <c r="C750" s="14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</row>
    <row r="751" ht="17.25" customHeight="1">
      <c r="A751" s="9"/>
      <c r="B751" s="9"/>
      <c r="C751" s="14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</row>
    <row r="752" ht="17.25" customHeight="1">
      <c r="A752" s="9"/>
      <c r="B752" s="9"/>
      <c r="C752" s="14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</row>
    <row r="753" ht="17.25" customHeight="1">
      <c r="A753" s="9"/>
      <c r="B753" s="9"/>
      <c r="C753" s="14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</row>
    <row r="754" ht="17.25" customHeight="1">
      <c r="A754" s="9"/>
      <c r="B754" s="9"/>
      <c r="C754" s="14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</row>
    <row r="755" ht="17.25" customHeight="1">
      <c r="A755" s="9"/>
      <c r="B755" s="9"/>
      <c r="C755" s="14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</row>
    <row r="756" ht="17.25" customHeight="1">
      <c r="A756" s="9"/>
      <c r="B756" s="9"/>
      <c r="C756" s="14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</row>
    <row r="757" ht="17.25" customHeight="1">
      <c r="A757" s="9"/>
      <c r="B757" s="9"/>
      <c r="C757" s="14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</row>
    <row r="758" ht="17.25" customHeight="1">
      <c r="A758" s="9"/>
      <c r="B758" s="9"/>
      <c r="C758" s="14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</row>
    <row r="759" ht="17.25" customHeight="1">
      <c r="A759" s="9"/>
      <c r="B759" s="9"/>
      <c r="C759" s="14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</row>
    <row r="760" ht="17.25" customHeight="1">
      <c r="A760" s="9"/>
      <c r="B760" s="9"/>
      <c r="C760" s="14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</row>
    <row r="761" ht="17.25" customHeight="1">
      <c r="A761" s="9"/>
      <c r="B761" s="9"/>
      <c r="C761" s="14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</row>
    <row r="762" ht="17.25" customHeight="1">
      <c r="A762" s="9"/>
      <c r="B762" s="9"/>
      <c r="C762" s="14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</row>
    <row r="763" ht="17.25" customHeight="1">
      <c r="A763" s="9"/>
      <c r="B763" s="9"/>
      <c r="C763" s="14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</row>
    <row r="764" ht="17.25" customHeight="1">
      <c r="A764" s="9"/>
      <c r="B764" s="9"/>
      <c r="C764" s="14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</row>
    <row r="765" ht="17.25" customHeight="1">
      <c r="A765" s="9"/>
      <c r="B765" s="9"/>
      <c r="C765" s="14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</row>
    <row r="766" ht="17.25" customHeight="1">
      <c r="A766" s="9"/>
      <c r="B766" s="9"/>
      <c r="C766" s="14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</row>
    <row r="767" ht="17.25" customHeight="1">
      <c r="A767" s="9"/>
      <c r="B767" s="9"/>
      <c r="C767" s="14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</row>
    <row r="768" ht="17.25" customHeight="1">
      <c r="A768" s="9"/>
      <c r="B768" s="9"/>
      <c r="C768" s="14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</row>
    <row r="769" ht="17.25" customHeight="1">
      <c r="A769" s="9"/>
      <c r="B769" s="9"/>
      <c r="C769" s="14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</row>
    <row r="770" ht="17.25" customHeight="1">
      <c r="A770" s="9"/>
      <c r="B770" s="9"/>
      <c r="C770" s="14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</row>
    <row r="771" ht="17.25" customHeight="1">
      <c r="A771" s="9"/>
      <c r="B771" s="9"/>
      <c r="C771" s="14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</row>
    <row r="772" ht="17.25" customHeight="1">
      <c r="A772" s="9"/>
      <c r="B772" s="9"/>
      <c r="C772" s="14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</row>
    <row r="773" ht="17.25" customHeight="1">
      <c r="A773" s="9"/>
      <c r="B773" s="9"/>
      <c r="C773" s="14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</row>
    <row r="774" ht="17.25" customHeight="1">
      <c r="A774" s="9"/>
      <c r="B774" s="9"/>
      <c r="C774" s="14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</row>
    <row r="775" ht="17.25" customHeight="1">
      <c r="A775" s="9"/>
      <c r="B775" s="9"/>
      <c r="C775" s="14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</row>
    <row r="776" ht="17.25" customHeight="1">
      <c r="A776" s="9"/>
      <c r="B776" s="9"/>
      <c r="C776" s="14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</row>
    <row r="777" ht="17.25" customHeight="1">
      <c r="A777" s="9"/>
      <c r="B777" s="9"/>
      <c r="C777" s="14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</row>
    <row r="778" ht="17.25" customHeight="1">
      <c r="A778" s="9"/>
      <c r="B778" s="9"/>
      <c r="C778" s="14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</row>
    <row r="779" ht="17.25" customHeight="1">
      <c r="A779" s="9"/>
      <c r="B779" s="9"/>
      <c r="C779" s="14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</row>
    <row r="780" ht="17.25" customHeight="1">
      <c r="A780" s="9"/>
      <c r="B780" s="9"/>
      <c r="C780" s="14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</row>
    <row r="781" ht="17.25" customHeight="1">
      <c r="A781" s="9"/>
      <c r="B781" s="9"/>
      <c r="C781" s="14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</row>
    <row r="782" ht="17.25" customHeight="1">
      <c r="A782" s="9"/>
      <c r="B782" s="9"/>
      <c r="C782" s="14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</row>
    <row r="783" ht="17.25" customHeight="1">
      <c r="A783" s="9"/>
      <c r="B783" s="9"/>
      <c r="C783" s="14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</row>
    <row r="784" ht="17.25" customHeight="1">
      <c r="A784" s="9"/>
      <c r="B784" s="9"/>
      <c r="C784" s="14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</row>
    <row r="785" ht="17.25" customHeight="1">
      <c r="A785" s="9"/>
      <c r="B785" s="9"/>
      <c r="C785" s="14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</row>
    <row r="786" ht="17.25" customHeight="1">
      <c r="A786" s="9"/>
      <c r="B786" s="9"/>
      <c r="C786" s="14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</row>
    <row r="787" ht="17.25" customHeight="1">
      <c r="A787" s="9"/>
      <c r="B787" s="9"/>
      <c r="C787" s="14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</row>
    <row r="788" ht="17.25" customHeight="1">
      <c r="A788" s="9"/>
      <c r="B788" s="9"/>
      <c r="C788" s="14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</row>
    <row r="789" ht="17.25" customHeight="1">
      <c r="A789" s="9"/>
      <c r="B789" s="9"/>
      <c r="C789" s="14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</row>
    <row r="790" ht="17.25" customHeight="1">
      <c r="A790" s="9"/>
      <c r="B790" s="9"/>
      <c r="C790" s="14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</row>
    <row r="791" ht="17.25" customHeight="1">
      <c r="A791" s="9"/>
      <c r="B791" s="9"/>
      <c r="C791" s="14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</row>
    <row r="792" ht="17.25" customHeight="1">
      <c r="A792" s="9"/>
      <c r="B792" s="9"/>
      <c r="C792" s="14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</row>
    <row r="793" ht="17.25" customHeight="1">
      <c r="A793" s="9"/>
      <c r="B793" s="9"/>
      <c r="C793" s="14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</row>
    <row r="794" ht="17.25" customHeight="1">
      <c r="A794" s="9"/>
      <c r="B794" s="9"/>
      <c r="C794" s="14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</row>
    <row r="795" ht="17.25" customHeight="1">
      <c r="A795" s="9"/>
      <c r="B795" s="9"/>
      <c r="C795" s="14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</row>
    <row r="796" ht="17.25" customHeight="1">
      <c r="A796" s="9"/>
      <c r="B796" s="9"/>
      <c r="C796" s="14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</row>
    <row r="797" ht="17.25" customHeight="1">
      <c r="A797" s="9"/>
      <c r="B797" s="9"/>
      <c r="C797" s="14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</row>
    <row r="798" ht="17.25" customHeight="1">
      <c r="A798" s="9"/>
      <c r="B798" s="9"/>
      <c r="C798" s="14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</row>
    <row r="799" ht="17.25" customHeight="1">
      <c r="A799" s="9"/>
      <c r="B799" s="9"/>
      <c r="C799" s="14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</row>
    <row r="800" ht="17.25" customHeight="1">
      <c r="A800" s="9"/>
      <c r="B800" s="9"/>
      <c r="C800" s="14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</row>
    <row r="801" ht="17.25" customHeight="1">
      <c r="A801" s="9"/>
      <c r="B801" s="9"/>
      <c r="C801" s="14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</row>
    <row r="802" ht="17.25" customHeight="1">
      <c r="A802" s="9"/>
      <c r="B802" s="9"/>
      <c r="C802" s="14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</row>
    <row r="803" ht="17.25" customHeight="1">
      <c r="A803" s="9"/>
      <c r="B803" s="9"/>
      <c r="C803" s="14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</row>
    <row r="804" ht="17.25" customHeight="1">
      <c r="A804" s="9"/>
      <c r="B804" s="9"/>
      <c r="C804" s="14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</row>
    <row r="805" ht="17.25" customHeight="1">
      <c r="A805" s="9"/>
      <c r="B805" s="9"/>
      <c r="C805" s="14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</row>
    <row r="806" ht="17.25" customHeight="1">
      <c r="A806" s="9"/>
      <c r="B806" s="9"/>
      <c r="C806" s="14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</row>
    <row r="807" ht="17.25" customHeight="1">
      <c r="A807" s="9"/>
      <c r="B807" s="9"/>
      <c r="C807" s="14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</row>
    <row r="808" ht="17.25" customHeight="1">
      <c r="A808" s="9"/>
      <c r="B808" s="9"/>
      <c r="C808" s="14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</row>
    <row r="809" ht="17.25" customHeight="1">
      <c r="A809" s="9"/>
      <c r="B809" s="9"/>
      <c r="C809" s="14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</row>
    <row r="810" ht="17.25" customHeight="1">
      <c r="A810" s="9"/>
      <c r="B810" s="9"/>
      <c r="C810" s="14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</row>
    <row r="811" ht="17.25" customHeight="1">
      <c r="A811" s="9"/>
      <c r="B811" s="9"/>
      <c r="C811" s="14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</row>
    <row r="812" ht="17.25" customHeight="1">
      <c r="A812" s="9"/>
      <c r="B812" s="9"/>
      <c r="C812" s="14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</row>
    <row r="813" ht="17.25" customHeight="1">
      <c r="A813" s="9"/>
      <c r="B813" s="9"/>
      <c r="C813" s="14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</row>
    <row r="814" ht="17.25" customHeight="1">
      <c r="A814" s="9"/>
      <c r="B814" s="9"/>
      <c r="C814" s="14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</row>
    <row r="815" ht="17.25" customHeight="1">
      <c r="A815" s="9"/>
      <c r="B815" s="9"/>
      <c r="C815" s="14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</row>
    <row r="816" ht="17.25" customHeight="1">
      <c r="A816" s="9"/>
      <c r="B816" s="9"/>
      <c r="C816" s="14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</row>
    <row r="817" ht="17.25" customHeight="1">
      <c r="A817" s="9"/>
      <c r="B817" s="9"/>
      <c r="C817" s="14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</row>
    <row r="818" ht="17.25" customHeight="1">
      <c r="A818" s="9"/>
      <c r="B818" s="9"/>
      <c r="C818" s="14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</row>
    <row r="819" ht="17.25" customHeight="1">
      <c r="A819" s="9"/>
      <c r="B819" s="9"/>
      <c r="C819" s="14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</row>
    <row r="820" ht="17.25" customHeight="1">
      <c r="A820" s="9"/>
      <c r="B820" s="9"/>
      <c r="C820" s="14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</row>
    <row r="821" ht="17.25" customHeight="1">
      <c r="A821" s="9"/>
      <c r="B821" s="9"/>
      <c r="C821" s="14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</row>
    <row r="822" ht="17.25" customHeight="1">
      <c r="A822" s="9"/>
      <c r="B822" s="9"/>
      <c r="C822" s="14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</row>
    <row r="823" ht="17.25" customHeight="1">
      <c r="A823" s="9"/>
      <c r="B823" s="9"/>
      <c r="C823" s="14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</row>
    <row r="824" ht="17.25" customHeight="1">
      <c r="A824" s="9"/>
      <c r="B824" s="9"/>
      <c r="C824" s="14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</row>
    <row r="825" ht="17.25" customHeight="1">
      <c r="A825" s="9"/>
      <c r="B825" s="9"/>
      <c r="C825" s="14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</row>
    <row r="826" ht="17.25" customHeight="1">
      <c r="A826" s="9"/>
      <c r="B826" s="9"/>
      <c r="C826" s="14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</row>
    <row r="827" ht="17.25" customHeight="1">
      <c r="A827" s="9"/>
      <c r="B827" s="9"/>
      <c r="C827" s="14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</row>
    <row r="828" ht="17.25" customHeight="1">
      <c r="A828" s="9"/>
      <c r="B828" s="9"/>
      <c r="C828" s="14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</row>
    <row r="829" ht="17.25" customHeight="1">
      <c r="A829" s="9"/>
      <c r="B829" s="9"/>
      <c r="C829" s="14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</row>
    <row r="830" ht="17.25" customHeight="1">
      <c r="A830" s="9"/>
      <c r="B830" s="9"/>
      <c r="C830" s="14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</row>
    <row r="831" ht="17.25" customHeight="1">
      <c r="A831" s="9"/>
      <c r="B831" s="9"/>
      <c r="C831" s="14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</row>
    <row r="832" ht="17.25" customHeight="1">
      <c r="A832" s="9"/>
      <c r="B832" s="9"/>
      <c r="C832" s="14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</row>
    <row r="833" ht="17.25" customHeight="1">
      <c r="A833" s="9"/>
      <c r="B833" s="9"/>
      <c r="C833" s="14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</row>
    <row r="834" ht="17.25" customHeight="1">
      <c r="A834" s="9"/>
      <c r="B834" s="9"/>
      <c r="C834" s="14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</row>
    <row r="835" ht="17.25" customHeight="1">
      <c r="A835" s="9"/>
      <c r="B835" s="9"/>
      <c r="C835" s="14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</row>
    <row r="836" ht="17.25" customHeight="1">
      <c r="A836" s="9"/>
      <c r="B836" s="9"/>
      <c r="C836" s="14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</row>
    <row r="837" ht="17.25" customHeight="1">
      <c r="A837" s="9"/>
      <c r="B837" s="9"/>
      <c r="C837" s="14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</row>
    <row r="838" ht="17.25" customHeight="1">
      <c r="A838" s="9"/>
      <c r="B838" s="9"/>
      <c r="C838" s="14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</row>
    <row r="839" ht="17.25" customHeight="1">
      <c r="A839" s="9"/>
      <c r="B839" s="9"/>
      <c r="C839" s="14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</row>
    <row r="840" ht="17.25" customHeight="1">
      <c r="A840" s="9"/>
      <c r="B840" s="9"/>
      <c r="C840" s="14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</row>
    <row r="841" ht="17.25" customHeight="1">
      <c r="A841" s="9"/>
      <c r="B841" s="9"/>
      <c r="C841" s="14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</row>
    <row r="842" ht="17.25" customHeight="1">
      <c r="A842" s="9"/>
      <c r="B842" s="9"/>
      <c r="C842" s="14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</row>
    <row r="843" ht="17.25" customHeight="1">
      <c r="A843" s="9"/>
      <c r="B843" s="9"/>
      <c r="C843" s="14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</row>
    <row r="844" ht="17.25" customHeight="1">
      <c r="A844" s="9"/>
      <c r="B844" s="9"/>
      <c r="C844" s="14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</row>
    <row r="845" ht="17.25" customHeight="1">
      <c r="A845" s="9"/>
      <c r="B845" s="9"/>
      <c r="C845" s="14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</row>
    <row r="846" ht="17.25" customHeight="1">
      <c r="A846" s="9"/>
      <c r="B846" s="9"/>
      <c r="C846" s="14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</row>
    <row r="847" ht="17.25" customHeight="1">
      <c r="A847" s="9"/>
      <c r="B847" s="9"/>
      <c r="C847" s="14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</row>
    <row r="848" ht="17.25" customHeight="1">
      <c r="A848" s="9"/>
      <c r="B848" s="9"/>
      <c r="C848" s="14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</row>
    <row r="849" ht="17.25" customHeight="1">
      <c r="A849" s="9"/>
      <c r="B849" s="9"/>
      <c r="C849" s="14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</row>
    <row r="850" ht="17.25" customHeight="1">
      <c r="A850" s="9"/>
      <c r="B850" s="9"/>
      <c r="C850" s="14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</row>
    <row r="851" ht="17.25" customHeight="1">
      <c r="A851" s="9"/>
      <c r="B851" s="9"/>
      <c r="C851" s="14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</row>
    <row r="852" ht="17.25" customHeight="1">
      <c r="A852" s="9"/>
      <c r="B852" s="9"/>
      <c r="C852" s="14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</row>
    <row r="853" ht="17.25" customHeight="1">
      <c r="A853" s="9"/>
      <c r="B853" s="9"/>
      <c r="C853" s="14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</row>
    <row r="854" ht="17.25" customHeight="1">
      <c r="A854" s="9"/>
      <c r="B854" s="9"/>
      <c r="C854" s="14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</row>
    <row r="855" ht="17.25" customHeight="1">
      <c r="A855" s="9"/>
      <c r="B855" s="9"/>
      <c r="C855" s="14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</row>
    <row r="856" ht="17.25" customHeight="1">
      <c r="A856" s="9"/>
      <c r="B856" s="9"/>
      <c r="C856" s="14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</row>
    <row r="857" ht="17.25" customHeight="1">
      <c r="A857" s="9"/>
      <c r="B857" s="9"/>
      <c r="C857" s="14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</row>
    <row r="858" ht="17.25" customHeight="1">
      <c r="A858" s="9"/>
      <c r="B858" s="9"/>
      <c r="C858" s="14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</row>
    <row r="859" ht="17.25" customHeight="1">
      <c r="A859" s="9"/>
      <c r="B859" s="9"/>
      <c r="C859" s="14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</row>
    <row r="860" ht="17.25" customHeight="1">
      <c r="A860" s="9"/>
      <c r="B860" s="9"/>
      <c r="C860" s="14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</row>
    <row r="861" ht="17.25" customHeight="1">
      <c r="A861" s="9"/>
      <c r="B861" s="9"/>
      <c r="C861" s="14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</row>
    <row r="862" ht="17.25" customHeight="1">
      <c r="A862" s="9"/>
      <c r="B862" s="9"/>
      <c r="C862" s="14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</row>
    <row r="863" ht="17.25" customHeight="1">
      <c r="A863" s="9"/>
      <c r="B863" s="9"/>
      <c r="C863" s="14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</row>
    <row r="864" ht="17.25" customHeight="1">
      <c r="A864" s="9"/>
      <c r="B864" s="9"/>
      <c r="C864" s="14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</row>
    <row r="865" ht="17.25" customHeight="1">
      <c r="A865" s="9"/>
      <c r="B865" s="9"/>
      <c r="C865" s="14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</row>
    <row r="866" ht="17.25" customHeight="1">
      <c r="A866" s="9"/>
      <c r="B866" s="9"/>
      <c r="C866" s="14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</row>
    <row r="867" ht="17.25" customHeight="1">
      <c r="A867" s="9"/>
      <c r="B867" s="9"/>
      <c r="C867" s="14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</row>
    <row r="868" ht="17.25" customHeight="1">
      <c r="A868" s="9"/>
      <c r="B868" s="9"/>
      <c r="C868" s="14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</row>
    <row r="869" ht="17.25" customHeight="1">
      <c r="A869" s="9"/>
      <c r="B869" s="9"/>
      <c r="C869" s="14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</row>
    <row r="870" ht="17.25" customHeight="1">
      <c r="A870" s="9"/>
      <c r="B870" s="9"/>
      <c r="C870" s="14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</row>
    <row r="871" ht="17.25" customHeight="1">
      <c r="A871" s="9"/>
      <c r="B871" s="9"/>
      <c r="C871" s="14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</row>
    <row r="872" ht="17.25" customHeight="1">
      <c r="A872" s="9"/>
      <c r="B872" s="9"/>
      <c r="C872" s="14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</row>
    <row r="873" ht="17.25" customHeight="1">
      <c r="A873" s="9"/>
      <c r="B873" s="9"/>
      <c r="C873" s="14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</row>
    <row r="874" ht="17.25" customHeight="1">
      <c r="A874" s="9"/>
      <c r="B874" s="9"/>
      <c r="C874" s="14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</row>
    <row r="875" ht="17.25" customHeight="1">
      <c r="A875" s="9"/>
      <c r="B875" s="9"/>
      <c r="C875" s="14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</row>
    <row r="876" ht="17.25" customHeight="1">
      <c r="A876" s="9"/>
      <c r="B876" s="9"/>
      <c r="C876" s="14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</row>
    <row r="877" ht="17.25" customHeight="1">
      <c r="A877" s="9"/>
      <c r="B877" s="9"/>
      <c r="C877" s="14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</row>
    <row r="878" ht="17.25" customHeight="1">
      <c r="A878" s="9"/>
      <c r="B878" s="9"/>
      <c r="C878" s="14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</row>
    <row r="879" ht="17.25" customHeight="1">
      <c r="A879" s="9"/>
      <c r="B879" s="9"/>
      <c r="C879" s="14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</row>
    <row r="880" ht="17.25" customHeight="1">
      <c r="A880" s="9"/>
      <c r="B880" s="9"/>
      <c r="C880" s="14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</row>
    <row r="881" ht="17.25" customHeight="1">
      <c r="A881" s="9"/>
      <c r="B881" s="9"/>
      <c r="C881" s="14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</row>
    <row r="882" ht="17.25" customHeight="1">
      <c r="A882" s="9"/>
      <c r="B882" s="9"/>
      <c r="C882" s="14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</row>
    <row r="883" ht="17.25" customHeight="1">
      <c r="A883" s="9"/>
      <c r="B883" s="9"/>
      <c r="C883" s="14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</row>
    <row r="884" ht="17.25" customHeight="1">
      <c r="A884" s="9"/>
      <c r="B884" s="9"/>
      <c r="C884" s="14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</row>
    <row r="885" ht="17.25" customHeight="1">
      <c r="A885" s="9"/>
      <c r="B885" s="9"/>
      <c r="C885" s="14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</row>
    <row r="886" ht="17.25" customHeight="1">
      <c r="A886" s="9"/>
      <c r="B886" s="9"/>
      <c r="C886" s="14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</row>
    <row r="887" ht="17.25" customHeight="1">
      <c r="A887" s="9"/>
      <c r="B887" s="9"/>
      <c r="C887" s="14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</row>
    <row r="888" ht="17.25" customHeight="1">
      <c r="A888" s="9"/>
      <c r="B888" s="9"/>
      <c r="C888" s="14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</row>
    <row r="889" ht="17.25" customHeight="1">
      <c r="A889" s="9"/>
      <c r="B889" s="9"/>
      <c r="C889" s="14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</row>
    <row r="890" ht="17.25" customHeight="1">
      <c r="A890" s="9"/>
      <c r="B890" s="9"/>
      <c r="C890" s="14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</row>
    <row r="891" ht="17.25" customHeight="1">
      <c r="A891" s="9"/>
      <c r="B891" s="9"/>
      <c r="C891" s="14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</row>
    <row r="892" ht="17.25" customHeight="1">
      <c r="A892" s="9"/>
      <c r="B892" s="9"/>
      <c r="C892" s="14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</row>
    <row r="893" ht="17.25" customHeight="1">
      <c r="A893" s="9"/>
      <c r="B893" s="9"/>
      <c r="C893" s="14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</row>
    <row r="894" ht="17.25" customHeight="1">
      <c r="A894" s="9"/>
      <c r="B894" s="9"/>
      <c r="C894" s="14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</row>
    <row r="895" ht="17.25" customHeight="1">
      <c r="A895" s="9"/>
      <c r="B895" s="9"/>
      <c r="C895" s="14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</row>
    <row r="896" ht="17.25" customHeight="1">
      <c r="A896" s="9"/>
      <c r="B896" s="9"/>
      <c r="C896" s="14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</row>
    <row r="897" ht="17.25" customHeight="1">
      <c r="A897" s="9"/>
      <c r="B897" s="9"/>
      <c r="C897" s="14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</row>
    <row r="898" ht="17.25" customHeight="1">
      <c r="A898" s="9"/>
      <c r="B898" s="9"/>
      <c r="C898" s="14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</row>
    <row r="899" ht="17.25" customHeight="1">
      <c r="A899" s="9"/>
      <c r="B899" s="9"/>
      <c r="C899" s="14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</row>
    <row r="900" ht="17.25" customHeight="1">
      <c r="A900" s="9"/>
      <c r="B900" s="9"/>
      <c r="C900" s="14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</row>
    <row r="901" ht="17.25" customHeight="1">
      <c r="A901" s="9"/>
      <c r="B901" s="9"/>
      <c r="C901" s="14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</row>
    <row r="902" ht="17.25" customHeight="1">
      <c r="A902" s="9"/>
      <c r="B902" s="9"/>
      <c r="C902" s="14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</row>
    <row r="903" ht="17.25" customHeight="1">
      <c r="A903" s="9"/>
      <c r="B903" s="9"/>
      <c r="C903" s="14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</row>
    <row r="904" ht="17.25" customHeight="1">
      <c r="A904" s="9"/>
      <c r="B904" s="9"/>
      <c r="C904" s="14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</row>
    <row r="905" ht="17.25" customHeight="1">
      <c r="A905" s="9"/>
      <c r="B905" s="9"/>
      <c r="C905" s="14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</row>
    <row r="906" ht="17.25" customHeight="1">
      <c r="A906" s="9"/>
      <c r="B906" s="9"/>
      <c r="C906" s="14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</row>
    <row r="907" ht="17.25" customHeight="1">
      <c r="A907" s="9"/>
      <c r="B907" s="9"/>
      <c r="C907" s="14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</row>
    <row r="908" ht="17.25" customHeight="1">
      <c r="A908" s="9"/>
      <c r="B908" s="9"/>
      <c r="C908" s="14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</row>
    <row r="909" ht="17.25" customHeight="1">
      <c r="A909" s="9"/>
      <c r="B909" s="9"/>
      <c r="C909" s="14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</row>
    <row r="910" ht="17.25" customHeight="1">
      <c r="A910" s="9"/>
      <c r="B910" s="9"/>
      <c r="C910" s="14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</row>
    <row r="911" ht="17.25" customHeight="1">
      <c r="A911" s="9"/>
      <c r="B911" s="9"/>
      <c r="C911" s="14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</row>
    <row r="912" ht="17.25" customHeight="1">
      <c r="A912" s="9"/>
      <c r="B912" s="9"/>
      <c r="C912" s="14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</row>
    <row r="913" ht="17.25" customHeight="1">
      <c r="A913" s="9"/>
      <c r="B913" s="9"/>
      <c r="C913" s="14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</row>
    <row r="914" ht="17.25" customHeight="1">
      <c r="A914" s="9"/>
      <c r="B914" s="9"/>
      <c r="C914" s="14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</row>
    <row r="915" ht="17.25" customHeight="1">
      <c r="A915" s="9"/>
      <c r="B915" s="9"/>
      <c r="C915" s="14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</row>
    <row r="916" ht="17.25" customHeight="1">
      <c r="A916" s="9"/>
      <c r="B916" s="9"/>
      <c r="C916" s="14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</row>
    <row r="917" ht="17.25" customHeight="1">
      <c r="A917" s="9"/>
      <c r="B917" s="9"/>
      <c r="C917" s="14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</row>
    <row r="918" ht="17.25" customHeight="1">
      <c r="A918" s="9"/>
      <c r="B918" s="9"/>
      <c r="C918" s="14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</row>
    <row r="919" ht="17.25" customHeight="1">
      <c r="A919" s="9"/>
      <c r="B919" s="9"/>
      <c r="C919" s="14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</row>
    <row r="920" ht="17.25" customHeight="1">
      <c r="A920" s="9"/>
      <c r="B920" s="9"/>
      <c r="C920" s="14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</row>
    <row r="921" ht="17.25" customHeight="1">
      <c r="A921" s="9"/>
      <c r="B921" s="9"/>
      <c r="C921" s="14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</row>
    <row r="922" ht="17.25" customHeight="1">
      <c r="A922" s="9"/>
      <c r="B922" s="9"/>
      <c r="C922" s="14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</row>
    <row r="923" ht="17.25" customHeight="1">
      <c r="A923" s="9"/>
      <c r="B923" s="9"/>
      <c r="C923" s="14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</row>
    <row r="924" ht="17.25" customHeight="1">
      <c r="A924" s="9"/>
      <c r="B924" s="9"/>
      <c r="C924" s="14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</row>
    <row r="925" ht="17.25" customHeight="1">
      <c r="A925" s="9"/>
      <c r="B925" s="9"/>
      <c r="C925" s="14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</row>
    <row r="926" ht="17.25" customHeight="1">
      <c r="A926" s="9"/>
      <c r="B926" s="9"/>
      <c r="C926" s="14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</row>
    <row r="927" ht="17.25" customHeight="1">
      <c r="A927" s="9"/>
      <c r="B927" s="9"/>
      <c r="C927" s="14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</row>
    <row r="928" ht="17.25" customHeight="1">
      <c r="A928" s="9"/>
      <c r="B928" s="9"/>
      <c r="C928" s="14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</row>
    <row r="929" ht="17.25" customHeight="1">
      <c r="A929" s="9"/>
      <c r="B929" s="9"/>
      <c r="C929" s="14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</row>
    <row r="930" ht="17.25" customHeight="1">
      <c r="A930" s="9"/>
      <c r="B930" s="9"/>
      <c r="C930" s="14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</row>
    <row r="931" ht="17.25" customHeight="1">
      <c r="A931" s="9"/>
      <c r="B931" s="9"/>
      <c r="C931" s="14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</row>
    <row r="932" ht="17.25" customHeight="1">
      <c r="A932" s="9"/>
      <c r="B932" s="9"/>
      <c r="C932" s="14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</row>
    <row r="933" ht="17.25" customHeight="1">
      <c r="A933" s="9"/>
      <c r="B933" s="9"/>
      <c r="C933" s="14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</row>
    <row r="934" ht="17.25" customHeight="1">
      <c r="A934" s="9"/>
      <c r="B934" s="9"/>
      <c r="C934" s="14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</row>
    <row r="935" ht="17.25" customHeight="1">
      <c r="A935" s="9"/>
      <c r="B935" s="9"/>
      <c r="C935" s="14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</row>
    <row r="936" ht="17.25" customHeight="1">
      <c r="A936" s="9"/>
      <c r="B936" s="9"/>
      <c r="C936" s="14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</row>
    <row r="937" ht="17.25" customHeight="1">
      <c r="A937" s="9"/>
      <c r="B937" s="9"/>
      <c r="C937" s="14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</row>
    <row r="938" ht="17.25" customHeight="1">
      <c r="A938" s="9"/>
      <c r="B938" s="9"/>
      <c r="C938" s="14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</row>
    <row r="939" ht="17.25" customHeight="1">
      <c r="A939" s="9"/>
      <c r="B939" s="9"/>
      <c r="C939" s="14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</row>
    <row r="940" ht="17.25" customHeight="1">
      <c r="A940" s="9"/>
      <c r="B940" s="9"/>
      <c r="C940" s="14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</row>
    <row r="941" ht="17.25" customHeight="1">
      <c r="A941" s="9"/>
      <c r="B941" s="9"/>
      <c r="C941" s="14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</row>
    <row r="942" ht="17.25" customHeight="1">
      <c r="A942" s="9"/>
      <c r="B942" s="9"/>
      <c r="C942" s="14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</row>
    <row r="943" ht="17.25" customHeight="1">
      <c r="A943" s="9"/>
      <c r="B943" s="9"/>
      <c r="C943" s="14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</row>
    <row r="944" ht="17.25" customHeight="1">
      <c r="A944" s="9"/>
      <c r="B944" s="9"/>
      <c r="C944" s="14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</row>
    <row r="945" ht="17.25" customHeight="1">
      <c r="A945" s="9"/>
      <c r="B945" s="9"/>
      <c r="C945" s="14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</row>
    <row r="946" ht="17.25" customHeight="1">
      <c r="A946" s="9"/>
      <c r="B946" s="9"/>
      <c r="C946" s="14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</row>
    <row r="947" ht="17.25" customHeight="1">
      <c r="A947" s="9"/>
      <c r="B947" s="9"/>
      <c r="C947" s="14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</row>
    <row r="948" ht="17.25" customHeight="1">
      <c r="A948" s="9"/>
      <c r="B948" s="9"/>
      <c r="C948" s="14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</row>
    <row r="949" ht="17.25" customHeight="1">
      <c r="A949" s="9"/>
      <c r="B949" s="9"/>
      <c r="C949" s="14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</row>
    <row r="950" ht="17.25" customHeight="1">
      <c r="A950" s="9"/>
      <c r="B950" s="9"/>
      <c r="C950" s="14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</row>
    <row r="951" ht="17.25" customHeight="1">
      <c r="A951" s="9"/>
      <c r="B951" s="9"/>
      <c r="C951" s="14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</row>
    <row r="952" ht="17.25" customHeight="1">
      <c r="A952" s="9"/>
      <c r="B952" s="9"/>
      <c r="C952" s="14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</row>
    <row r="953" ht="17.25" customHeight="1">
      <c r="A953" s="9"/>
      <c r="B953" s="9"/>
      <c r="C953" s="14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</row>
    <row r="954" ht="17.25" customHeight="1">
      <c r="A954" s="9"/>
      <c r="B954" s="9"/>
      <c r="C954" s="14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</row>
    <row r="955" ht="17.25" customHeight="1">
      <c r="A955" s="9"/>
      <c r="B955" s="9"/>
      <c r="C955" s="14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</row>
    <row r="956" ht="17.25" customHeight="1">
      <c r="A956" s="9"/>
      <c r="B956" s="9"/>
      <c r="C956" s="14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</row>
    <row r="957" ht="17.25" customHeight="1">
      <c r="A957" s="9"/>
      <c r="B957" s="9"/>
      <c r="C957" s="14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</row>
    <row r="958" ht="17.25" customHeight="1">
      <c r="A958" s="9"/>
      <c r="B958" s="9"/>
      <c r="C958" s="14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</row>
    <row r="959" ht="17.25" customHeight="1">
      <c r="A959" s="9"/>
      <c r="B959" s="9"/>
      <c r="C959" s="14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</row>
    <row r="960" ht="17.25" customHeight="1">
      <c r="A960" s="9"/>
      <c r="B960" s="9"/>
      <c r="C960" s="14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</row>
    <row r="961" ht="17.25" customHeight="1">
      <c r="A961" s="9"/>
      <c r="B961" s="9"/>
      <c r="C961" s="14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</row>
    <row r="962" ht="17.25" customHeight="1">
      <c r="A962" s="9"/>
      <c r="B962" s="9"/>
      <c r="C962" s="14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</row>
    <row r="963" ht="17.25" customHeight="1">
      <c r="A963" s="9"/>
      <c r="B963" s="9"/>
      <c r="C963" s="14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</row>
    <row r="964" ht="17.25" customHeight="1">
      <c r="A964" s="9"/>
      <c r="B964" s="9"/>
      <c r="C964" s="14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</row>
    <row r="965" ht="17.25" customHeight="1">
      <c r="A965" s="9"/>
      <c r="B965" s="9"/>
      <c r="C965" s="14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</row>
    <row r="966" ht="17.25" customHeight="1">
      <c r="A966" s="9"/>
      <c r="B966" s="9"/>
      <c r="C966" s="14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</row>
    <row r="967" ht="17.25" customHeight="1">
      <c r="A967" s="9"/>
      <c r="B967" s="9"/>
      <c r="C967" s="14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</row>
    <row r="968" ht="17.25" customHeight="1">
      <c r="A968" s="9"/>
      <c r="B968" s="9"/>
      <c r="C968" s="14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</row>
    <row r="969" ht="17.25" customHeight="1">
      <c r="A969" s="9"/>
      <c r="B969" s="9"/>
      <c r="C969" s="14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</row>
    <row r="970" ht="17.25" customHeight="1">
      <c r="A970" s="9"/>
      <c r="B970" s="9"/>
      <c r="C970" s="14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</row>
    <row r="971" ht="17.25" customHeight="1">
      <c r="A971" s="9"/>
      <c r="B971" s="9"/>
      <c r="C971" s="14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</row>
    <row r="972" ht="17.25" customHeight="1">
      <c r="A972" s="9"/>
      <c r="B972" s="9"/>
      <c r="C972" s="14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</row>
    <row r="973" ht="17.25" customHeight="1">
      <c r="A973" s="9"/>
      <c r="B973" s="9"/>
      <c r="C973" s="14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</row>
    <row r="974" ht="17.25" customHeight="1">
      <c r="A974" s="9"/>
      <c r="B974" s="9"/>
      <c r="C974" s="14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</row>
    <row r="975" ht="17.25" customHeight="1">
      <c r="A975" s="9"/>
      <c r="B975" s="9"/>
      <c r="C975" s="14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</row>
    <row r="976" ht="17.25" customHeight="1">
      <c r="A976" s="9"/>
      <c r="B976" s="9"/>
      <c r="C976" s="14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</row>
    <row r="977" ht="17.25" customHeight="1">
      <c r="A977" s="9"/>
      <c r="B977" s="9"/>
      <c r="C977" s="14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</row>
    <row r="978" ht="17.25" customHeight="1">
      <c r="A978" s="9"/>
      <c r="B978" s="9"/>
      <c r="C978" s="14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</row>
    <row r="979" ht="17.25" customHeight="1">
      <c r="A979" s="9"/>
      <c r="B979" s="9"/>
      <c r="C979" s="14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</row>
    <row r="980" ht="17.25" customHeight="1">
      <c r="A980" s="9"/>
      <c r="B980" s="9"/>
      <c r="C980" s="14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</row>
    <row r="981" ht="17.25" customHeight="1">
      <c r="A981" s="9"/>
      <c r="B981" s="9"/>
      <c r="C981" s="14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</row>
    <row r="982" ht="17.25" customHeight="1">
      <c r="A982" s="9"/>
      <c r="B982" s="9"/>
      <c r="C982" s="14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</row>
    <row r="983" ht="17.25" customHeight="1">
      <c r="A983" s="9"/>
      <c r="B983" s="9"/>
      <c r="C983" s="14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</row>
    <row r="984" ht="17.25" customHeight="1">
      <c r="A984" s="9"/>
      <c r="B984" s="9"/>
      <c r="C984" s="14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</row>
    <row r="985" ht="17.25" customHeight="1">
      <c r="A985" s="9"/>
      <c r="B985" s="9"/>
      <c r="C985" s="14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</row>
    <row r="986" ht="17.25" customHeight="1">
      <c r="A986" s="9"/>
      <c r="B986" s="9"/>
      <c r="C986" s="14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</row>
    <row r="987" ht="17.25" customHeight="1">
      <c r="A987" s="9"/>
      <c r="B987" s="9"/>
      <c r="C987" s="14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</row>
    <row r="988" ht="17.25" customHeight="1">
      <c r="A988" s="9"/>
      <c r="B988" s="9"/>
      <c r="C988" s="14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</row>
    <row r="989" ht="17.25" customHeight="1">
      <c r="A989" s="9"/>
      <c r="B989" s="9"/>
      <c r="C989" s="14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</row>
    <row r="990" ht="17.25" customHeight="1">
      <c r="A990" s="9"/>
      <c r="B990" s="9"/>
      <c r="C990" s="14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</row>
    <row r="991" ht="17.25" customHeight="1">
      <c r="A991" s="9"/>
      <c r="B991" s="9"/>
      <c r="C991" s="14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</row>
    <row r="992" ht="17.25" customHeight="1">
      <c r="A992" s="9"/>
      <c r="B992" s="9"/>
      <c r="C992" s="14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</row>
    <row r="993" ht="17.25" customHeight="1">
      <c r="A993" s="9"/>
      <c r="B993" s="9"/>
      <c r="C993" s="14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</row>
    <row r="994" ht="17.25" customHeight="1">
      <c r="A994" s="9"/>
      <c r="B994" s="9"/>
      <c r="C994" s="14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</row>
    <row r="995" ht="17.25" customHeight="1">
      <c r="A995" s="9"/>
      <c r="B995" s="9"/>
      <c r="C995" s="14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</row>
    <row r="996" ht="17.25" customHeight="1">
      <c r="A996" s="9"/>
      <c r="B996" s="9"/>
      <c r="C996" s="14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</row>
    <row r="997" ht="17.25" customHeight="1">
      <c r="A997" s="9"/>
      <c r="B997" s="9"/>
      <c r="C997" s="14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</row>
    <row r="998" ht="17.25" customHeight="1">
      <c r="A998" s="9"/>
      <c r="B998" s="9"/>
      <c r="C998" s="14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</row>
    <row r="999" ht="17.25" customHeight="1">
      <c r="A999" s="9"/>
      <c r="B999" s="9"/>
      <c r="C999" s="14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</row>
    <row r="1000" ht="17.25" customHeight="1">
      <c r="A1000" s="9"/>
      <c r="B1000" s="9"/>
      <c r="C1000" s="14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</row>
    <row r="1001" ht="17.25" customHeight="1">
      <c r="A1001" s="9"/>
      <c r="B1001" s="9"/>
      <c r="C1001" s="14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</row>
  </sheetData>
  <drawing r:id="rId1"/>
</worksheet>
</file>